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CHIVOS PLANEACION\PLANES\2016\Plan Anual de Adquisiciones 2016\Versión 8.0\"/>
    </mc:Choice>
  </mc:AlternateContent>
  <bookViews>
    <workbookView xWindow="0" yWindow="0" windowWidth="28800" windowHeight="10635"/>
  </bookViews>
  <sheets>
    <sheet name="PLAN DE ADQUISICIONES 2016" sheetId="1" r:id="rId1"/>
  </sheets>
  <definedNames>
    <definedName name="_xlnm._FilterDatabase" localSheetId="0" hidden="1">'PLAN DE ADQUISICIONES 2016'!$A$6:$IF$163</definedName>
    <definedName name="_xlnm.Print_Area" localSheetId="0">'PLAN DE ADQUISICIONES 2016'!$A$1:$U$167</definedName>
    <definedName name="_xlnm.Print_Titles" localSheetId="0">'PLAN DE ADQUISICIONES 2016'!$C:$Q,'PLAN DE ADQUISICIONES 2016'!$6:$6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2" i="1" l="1"/>
  <c r="O157" i="1"/>
  <c r="I149" i="1"/>
  <c r="O148" i="1"/>
  <c r="O147" i="1"/>
  <c r="O146" i="1"/>
  <c r="O145" i="1"/>
  <c r="O135" i="1"/>
  <c r="O134" i="1"/>
  <c r="M132" i="1"/>
  <c r="O132" i="1" s="1"/>
  <c r="L132" i="1"/>
  <c r="I132" i="1"/>
  <c r="O131" i="1"/>
  <c r="M131" i="1"/>
  <c r="A125" i="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24" i="1"/>
  <c r="A123" i="1"/>
  <c r="A120" i="1"/>
  <c r="J119" i="1"/>
  <c r="J163" i="1" s="1"/>
  <c r="I119" i="1"/>
  <c r="L118" i="1"/>
  <c r="M118" i="1" s="1"/>
  <c r="O118" i="1" s="1"/>
  <c r="I118" i="1"/>
  <c r="A117" i="1"/>
  <c r="A118" i="1" s="1"/>
  <c r="O115" i="1"/>
  <c r="M115" i="1"/>
  <c r="N114" i="1"/>
  <c r="O114" i="1" s="1"/>
  <c r="I114" i="1"/>
  <c r="M112" i="1"/>
  <c r="O112" i="1" s="1"/>
  <c r="I112" i="1"/>
  <c r="O111" i="1"/>
  <c r="O110" i="1"/>
  <c r="M110" i="1"/>
  <c r="I110" i="1"/>
  <c r="O109" i="1"/>
  <c r="M109" i="1"/>
  <c r="O103" i="1"/>
  <c r="M103" i="1"/>
  <c r="I101" i="1"/>
  <c r="L93" i="1"/>
  <c r="M93" i="1" s="1"/>
  <c r="O93" i="1" s="1"/>
  <c r="O91" i="1"/>
  <c r="O90" i="1"/>
  <c r="M90" i="1"/>
  <c r="K89" i="1"/>
  <c r="M87" i="1"/>
  <c r="O87" i="1" s="1"/>
  <c r="L87" i="1"/>
  <c r="M86" i="1"/>
  <c r="O86" i="1" s="1"/>
  <c r="L86" i="1"/>
  <c r="O85" i="1"/>
  <c r="I85" i="1"/>
  <c r="L84" i="1"/>
  <c r="M84" i="1" s="1"/>
  <c r="O84" i="1" s="1"/>
  <c r="I80" i="1"/>
  <c r="O78" i="1"/>
  <c r="M78" i="1"/>
  <c r="L78" i="1"/>
  <c r="O77" i="1"/>
  <c r="M77" i="1"/>
  <c r="L77" i="1"/>
  <c r="O76" i="1"/>
  <c r="M76" i="1"/>
  <c r="L76" i="1"/>
  <c r="O75" i="1"/>
  <c r="I75" i="1"/>
  <c r="O73" i="1"/>
  <c r="M73" i="1"/>
  <c r="L73" i="1"/>
  <c r="I73" i="1"/>
  <c r="O72" i="1"/>
  <c r="M72" i="1"/>
  <c r="L72" i="1"/>
  <c r="A72" i="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O71" i="1"/>
  <c r="M71" i="1"/>
  <c r="L71" i="1"/>
  <c r="I71" i="1"/>
  <c r="A71" i="1"/>
  <c r="L70" i="1"/>
  <c r="M70" i="1" s="1"/>
  <c r="O70" i="1" s="1"/>
  <c r="A67" i="1"/>
  <c r="I66" i="1"/>
  <c r="O62" i="1"/>
  <c r="O61" i="1"/>
  <c r="I61" i="1"/>
  <c r="O60" i="1"/>
  <c r="M60" i="1"/>
  <c r="I60" i="1"/>
  <c r="O59" i="1"/>
  <c r="M59" i="1"/>
  <c r="I59" i="1"/>
  <c r="O58" i="1"/>
  <c r="M58" i="1"/>
  <c r="I57" i="1"/>
  <c r="I56" i="1"/>
  <c r="I54" i="1"/>
  <c r="O52" i="1"/>
  <c r="M52" i="1"/>
  <c r="L52" i="1"/>
  <c r="O51" i="1"/>
  <c r="M51" i="1"/>
  <c r="L51" i="1"/>
  <c r="O50" i="1"/>
  <c r="M50" i="1"/>
  <c r="O48" i="1"/>
  <c r="O47" i="1"/>
  <c r="M43" i="1"/>
  <c r="O39" i="1"/>
  <c r="O37" i="1"/>
  <c r="O36" i="1"/>
  <c r="O33" i="1"/>
  <c r="O32" i="1"/>
  <c r="O31" i="1"/>
  <c r="M30" i="1"/>
  <c r="O30" i="1" s="1"/>
  <c r="L29" i="1"/>
  <c r="M29" i="1" s="1"/>
  <c r="O29" i="1" s="1"/>
  <c r="M27" i="1"/>
  <c r="O26" i="1"/>
  <c r="M19" i="1"/>
  <c r="I19" i="1"/>
  <c r="I163" i="1" s="1"/>
  <c r="O18" i="1"/>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3" i="1" s="1"/>
  <c r="A64" i="1" s="1"/>
  <c r="O17" i="1"/>
  <c r="M16" i="1"/>
  <c r="O16" i="1" s="1"/>
  <c r="L16" i="1"/>
  <c r="M15" i="1"/>
  <c r="O15" i="1" s="1"/>
  <c r="L15" i="1"/>
  <c r="A15" i="1"/>
  <c r="A16" i="1" s="1"/>
  <c r="M14" i="1"/>
  <c r="O13" i="1"/>
  <c r="M13" i="1"/>
  <c r="L13" i="1"/>
  <c r="O12" i="1"/>
  <c r="M12" i="1"/>
  <c r="M11" i="1"/>
  <c r="O11" i="1" s="1"/>
  <c r="L11" i="1"/>
  <c r="M10" i="1"/>
  <c r="O10" i="1" s="1"/>
  <c r="L10" i="1"/>
  <c r="M9" i="1"/>
  <c r="O9" i="1" s="1"/>
  <c r="L9" i="1"/>
  <c r="L8" i="1"/>
  <c r="M8" i="1" s="1"/>
  <c r="A8" i="1"/>
  <c r="A9" i="1" s="1"/>
  <c r="A10" i="1" s="1"/>
  <c r="A11" i="1" s="1"/>
  <c r="A12" i="1" s="1"/>
  <c r="A13" i="1" s="1"/>
  <c r="A7" i="1"/>
</calcChain>
</file>

<file path=xl/sharedStrings.xml><?xml version="1.0" encoding="utf-8"?>
<sst xmlns="http://schemas.openxmlformats.org/spreadsheetml/2006/main" count="1813" uniqueCount="652">
  <si>
    <t xml:space="preserve">
CONSOLIDADO REPORTE DE NECESIDADES PARA ADQUISICIÓN DE BIENES, SERVICIOS Y OBRAS, VIGENCIA 2016
DIRECCIÓN ADMINISTRATIVA Y FINANCIERA - SUBDIRECCIÓN DE CONTRATACIÓN</t>
  </si>
  <si>
    <t>FECHA DE CORTE: 31-07-2016</t>
  </si>
  <si>
    <t>32</t>
  </si>
  <si>
    <t>DEPENDENCIA</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</si>
  <si>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</si>
  <si>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</si>
  <si>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</si>
  <si>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</si>
  <si>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</si>
  <si>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</si>
  <si>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</si>
  <si>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VALOR CONTRATADO</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</si>
  <si>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</si>
  <si>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</si>
  <si>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</si>
  <si>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</si>
  <si>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</si>
  <si>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</si>
  <si>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</si>
  <si>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</si>
  <si>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RESPONSABLE
(JEFE DEPENDENCIA)</t>
  </si>
  <si>
    <t xml:space="preserve">AVANCE CUMPLIMIENTO EJECUCION PLAN DE ADQUISICIONES
</t>
  </si>
  <si>
    <t>ESTADO</t>
  </si>
  <si>
    <t>FUNCIONARIO ESTUDIO PREVIO</t>
  </si>
  <si>
    <t>FUNCIONARIO
PROCESO CONTRACTUAL</t>
  </si>
  <si>
    <t>CONCEPTO DEL GASTO</t>
  </si>
  <si>
    <t>SUBDIRECCIÓN DE BIENESTAR SOCIAL</t>
  </si>
  <si>
    <t>31202</t>
  </si>
  <si>
    <t>Adquisición de 
Servicios</t>
  </si>
  <si>
    <t>Salud Ocupacional</t>
  </si>
  <si>
    <t>Mínima Cuantía</t>
  </si>
  <si>
    <t>Compraventa</t>
  </si>
  <si>
    <t xml:space="preserve">56112101                               Silletería para auditorios o estadios o uso especiales
</t>
  </si>
  <si>
    <t xml:space="preserve">Adquisción de sillas de evacuación por escaleras, para el Plan de Prevención, Preparación y respuesta ante emergencias de la Contraloria de Bogotá. </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</si>
  <si>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</si>
  <si>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ALEXANDRA MORENO BRICEÑO</t>
  </si>
  <si>
    <t>Memorando 3-2016-07473 del 30-03-2016
Reenviando con ajuste en memorando 3-2016-15151 de 20-06-2016</t>
  </si>
  <si>
    <t>En elaboración de estudio previo</t>
  </si>
  <si>
    <t>DIRECCIÓN ADMINISTRATIVA Y FINANCIERA</t>
  </si>
  <si>
    <t xml:space="preserve">Inversión </t>
  </si>
  <si>
    <t>331150742-1195</t>
  </si>
  <si>
    <t xml:space="preserve">Fortalecimiento al Sistema Integrado de Gestión y de la Capacidad Institucional </t>
  </si>
  <si>
    <t xml:space="preserve">Mínima Cuantía </t>
  </si>
  <si>
    <t xml:space="preserve">Compraventa </t>
  </si>
  <si>
    <t>20 días hábiles</t>
  </si>
  <si>
    <t>24111503
Bolsas plásticas
47121701
Bolsas de basura</t>
  </si>
  <si>
    <r>
      <rPr>
        <b/>
        <sz val="10"/>
        <color indexed="8"/>
        <rFont val="Arial"/>
        <family val="2"/>
      </rPr>
      <t>META 2 PIGA PROYECTO 1195</t>
    </r>
    <r>
      <rPr>
        <sz val="10"/>
        <color indexed="8"/>
        <rFont val="Arial"/>
        <family val="2"/>
      </rPr>
      <t xml:space="preserve">
Adquisición de bolsas biodegradables y compostales y Bolsas plásticas de baja densidad para el manejo y disposición de los residuos ordinarios y reciclables de la Contraloría de Bogotá.</t>
    </r>
  </si>
  <si>
    <t xml:space="preserve">En el marco del Programa de Gestión Integral de Residuos, se cuenta con puntos ecológicos, que requieren del empleo de bolsas plásticas para almacenar temporalmente los residuos generados y entregar al prestador del servicio de aseo. </t>
  </si>
  <si>
    <t>OSCAR JULIAN SANCHEZ CASAS</t>
  </si>
  <si>
    <t>Se radica necesidad con memorando 3-2016-17821 de 14-07-2016</t>
  </si>
  <si>
    <t>En estudio previo</t>
  </si>
  <si>
    <t>23241615 Grifos</t>
  </si>
  <si>
    <r>
      <rPr>
        <b/>
        <sz val="10"/>
        <color indexed="8"/>
        <rFont val="Arial"/>
        <family val="2"/>
      </rPr>
      <t>META 2 PIGA PROYECTO 1195</t>
    </r>
    <r>
      <rPr>
        <sz val="10"/>
        <color indexed="8"/>
        <rFont val="Arial"/>
        <family val="2"/>
      </rPr>
      <t xml:space="preserve">
Adquisción de vàlvulas ahorradoras para las llaves de las posetas de lavado de la Entidad
Objeto: Adquisición de 25 válvulas economizadoras de dos piezas para llave tipo jardín. 
</t>
    </r>
  </si>
  <si>
    <t>En desarrollo del programa de ahorro y uso eficiente de agua del PIGA y en cumplimiento al Decreto 3102 de 1997 Art 6 y 7 y Resolución 0242 de 2014 Art 13 se hace necesario adquirir válvulas ahorradoras de agua para las posetas de lavado de toda la Entidad.</t>
  </si>
  <si>
    <t>Memorando 3-2016-19087 de 27-07-2016</t>
  </si>
  <si>
    <t>39111503 Diodos emisores de luz (Led)</t>
  </si>
  <si>
    <r>
      <rPr>
        <b/>
        <sz val="10"/>
        <color indexed="8"/>
        <rFont val="Arial"/>
        <family val="2"/>
      </rPr>
      <t>META 2 PIGA PROYECTO 1195</t>
    </r>
    <r>
      <rPr>
        <sz val="10"/>
        <color indexed="8"/>
        <rFont val="Arial"/>
        <family val="2"/>
      </rPr>
      <t xml:space="preserve">
Adquisiciòn de luminarias tipo Let para la sustituciòn de las actuales en el pìso 5 de la Sede Principal de la Entidad </t>
    </r>
  </si>
  <si>
    <t>En desarrollo del programa de ahorro y uso eficiente de energìa y  atendiendo la necesidad de optimizar el consumo de energía en el piso 5 de la Sede Principal donde se proyecta la instalación del panel solar se hace necesario la sustitución de las luminarias actuales por una tipo led.</t>
  </si>
  <si>
    <t>25172404  Sistema de almacenaje de combustible hibrido                                     121616002                     Catalizadores de combustión</t>
  </si>
  <si>
    <r>
      <rPr>
        <b/>
        <sz val="10"/>
        <color indexed="8"/>
        <rFont val="Arial"/>
        <family val="2"/>
      </rPr>
      <t>META 2 PIGA PROYECTO 1195</t>
    </r>
    <r>
      <rPr>
        <sz val="10"/>
        <color indexed="8"/>
        <rFont val="Arial"/>
        <family val="2"/>
      </rPr>
      <t xml:space="preserve">
Suministro, instalación y mantenimiento por un año de  de sistemas de celdas de hidrògeno para ahorro de combustible en 9 vehìculos del parque automotor de la Entidad. </t>
    </r>
  </si>
  <si>
    <t>En desarrollo del programa de movilidad urbana sostenible del PIGA y en cumplimiento de la Resolución 242 de 2014 Art 13 en cuanto a uso eficiente de los combustibles se hace necesario la implementación de celdas de hidrogeno en los vehiculos de la Entidad.</t>
  </si>
  <si>
    <t>Prestación de Servicios</t>
  </si>
  <si>
    <t>71122501                                                          Servicio de diseño del control del gas o agua</t>
  </si>
  <si>
    <r>
      <rPr>
        <b/>
        <sz val="10"/>
        <color indexed="8"/>
        <rFont val="Arial"/>
        <family val="2"/>
      </rPr>
      <t>META 2 PIGA PROYECTO 1195</t>
    </r>
    <r>
      <rPr>
        <sz val="10"/>
        <color indexed="8"/>
        <rFont val="Arial"/>
        <family val="2"/>
      </rPr>
      <t xml:space="preserve">
Prestación del servicio de diseño  e implementaciòn de un sistema de reutilizaciòn de aguas lluvias en 2 sedes de la Entidad y presentaciòn de alternativas tecnologicas de ahorro de agua en la Contraloìa de Bogotà. </t>
    </r>
  </si>
  <si>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</si>
  <si>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26131507                                                   Centrales de energía solar</t>
  </si>
  <si>
    <r>
      <rPr>
        <b/>
        <sz val="10"/>
        <color indexed="8"/>
        <rFont val="Arial"/>
        <family val="2"/>
      </rPr>
      <t>META 2 PIGA PROYECTO 1195</t>
    </r>
    <r>
      <rPr>
        <sz val="10"/>
        <color indexed="8"/>
        <rFont val="Arial"/>
        <family val="2"/>
      </rPr>
      <t xml:space="preserve">
Suministro, instalación y puesta en servicio de un sistema de generación de energía a través de paneles solares fotovoltaicos para la sede principal de la Contraloría de Bogotá</t>
    </r>
  </si>
  <si>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</si>
  <si>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Mínima cuantía</t>
  </si>
  <si>
    <t>Prestación de servicios</t>
  </si>
  <si>
    <t>70111500
Plantas y Árboles Ornamentales</t>
  </si>
  <si>
    <r>
      <rPr>
        <b/>
        <sz val="10"/>
        <rFont val="Arial"/>
        <family val="2"/>
      </rPr>
      <t>META 2 PIGA PROYECTO 1195</t>
    </r>
    <r>
      <rPr>
        <sz val="10"/>
        <rFont val="Arial"/>
        <family val="2"/>
      </rPr>
      <t xml:space="preserve">
Contratar la prestación del servicio de mantenimiento de material vegetal para la Contraloría de Bogotá, en sus diferentes sedes.
</t>
    </r>
  </si>
  <si>
    <t>La entidad cuenta con áreas verdes en sus sedes, las cuales requieren de mantenimientos periódicos para conservar las especies vegetales.</t>
  </si>
  <si>
    <t>Se radica necesidad con memorando 3-2016-18143 de 18-07-2016</t>
  </si>
  <si>
    <t>Prestación de Servicio</t>
  </si>
  <si>
    <t>82121800
Publicación</t>
  </si>
  <si>
    <r>
      <rPr>
        <b/>
        <sz val="10"/>
        <color indexed="8"/>
        <rFont val="Arial"/>
        <family val="2"/>
      </rPr>
      <t>META 2 PIGA PROYECTO 1195</t>
    </r>
    <r>
      <rPr>
        <sz val="10"/>
        <color indexed="8"/>
        <rFont val="Arial"/>
        <family val="2"/>
      </rPr>
      <t xml:space="preserve">
Servicio de ilustración, diseño y diagramación, corrección de estilo e impresión de trescientos (300) ejemplares de un libro que reúna los cuentos que participaron en el tercer concurso de cuento interno sobre temáticas ambientales de la entidad, así como información del PIGA.</t>
    </r>
  </si>
  <si>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</si>
  <si>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r>
      <rPr>
        <b/>
        <sz val="10"/>
        <color indexed="8"/>
        <rFont val="Arial"/>
        <family val="2"/>
      </rPr>
      <t>META 2 PIGA PROYECTO 1195</t>
    </r>
    <r>
      <rPr>
        <sz val="10"/>
        <color indexed="8"/>
        <rFont val="Arial"/>
        <family val="2"/>
      </rPr>
      <t xml:space="preserve">
Diseño, diagramación e impresión de calendarios de escritorio del año 2017, relacionados con el Plan Institucional de Gestión Ambiental -PIGA de la Contraloria de Bogota D.C</t>
    </r>
  </si>
  <si>
    <t>Sensibilizar a los funcionarios de la entidad, sobre la importancia del PIGA y de sus programas ambientales.</t>
  </si>
  <si>
    <t>DIRECCIÓN DE APOYO AL DESPACHO</t>
  </si>
  <si>
    <t>3120202</t>
  </si>
  <si>
    <t>Viáticos y gastos de viaje</t>
  </si>
  <si>
    <t>Selección Abreviada Menor Cuantía</t>
  </si>
  <si>
    <t>Suministro</t>
  </si>
  <si>
    <t xml:space="preserve">90121502
Agencias de viajes
78111502
Viajes en aviones comerciales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</si>
  <si>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</si>
  <si>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</si>
  <si>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CARMEN SOFÍA PRIETO DUEÑAS</t>
  </si>
  <si>
    <t>33</t>
  </si>
  <si>
    <t>Inversión</t>
  </si>
  <si>
    <t>331150742-1199</t>
  </si>
  <si>
    <t>Fortalecimiento al Control Social a la Gestión Pública</t>
  </si>
  <si>
    <t>Selección Abreviada Subasta Inversa</t>
  </si>
  <si>
    <t>80141902 Reuniones y
Eventos
80161502  Servicio de
Planificación de
Reuniones
90111601  Centros de
Conferencias
90111603 Sala de reuniones o banquetes
90111803 Suites</t>
  </si>
  <si>
    <r>
      <rPr>
        <b/>
        <sz val="10"/>
        <rFont val="Arial"/>
        <family val="2"/>
      </rPr>
      <t xml:space="preserve">META 5  PROYECTO 1199: </t>
    </r>
    <r>
      <rPr>
        <sz val="10"/>
        <rFont val="Arial"/>
        <family val="2"/>
      </rPr>
      <t xml:space="preserve">Desarrollar y ejecutar una estrategia institucional en el Marco del Plan Anticorrupción de la Contraloria de Bogotá D.C.
</t>
    </r>
    <r>
      <rPr>
        <b/>
        <sz val="10"/>
        <rFont val="Arial"/>
        <family val="2"/>
      </rPr>
      <t xml:space="preserve">Objeto del contrato </t>
    </r>
    <r>
      <rPr>
        <sz val="10"/>
        <rFont val="Arial"/>
        <family val="2"/>
      </rPr>
      <t xml:space="preserve">
Prestación de servicios para la organización, administración y ejecución de acciones logísticas para la realización de eventos institucionales e interinstitucionales requeridos por la Contraloría de Bogotá D.C.
</t>
    </r>
    <r>
      <rPr>
        <b/>
        <sz val="10"/>
        <rFont val="Arial"/>
        <family val="2"/>
      </rPr>
      <t>NOTA</t>
    </r>
    <r>
      <rPr>
        <sz val="10"/>
        <rFont val="Arial"/>
        <family val="2"/>
      </rPr>
      <t xml:space="preserve">:El 30 de Marzo de 2016 se suscribió la prórroga No. 1  al Contrato 95 de 2015 con SOCIEDAD HOTELERA TEQUENDAMA S.A., por 5 meses y fecha de terminación  30 de agosto de 2016.  (Nota:  Para esta meta existen recursos de reserva presupuestal vigencia 2015, por valor de $19.654.946).
La contratación de la vigencia 2016 se encuentra en témino para iniciar el nuevo proceso, con el fin de contratar la  prestación del servicio para el apoyo logístico requerido. Recursos asignados vigencia 2016:80.000.000
</t>
    </r>
  </si>
  <si>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</si>
  <si>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Adquisición de Bienes</t>
  </si>
  <si>
    <t>Dotación</t>
  </si>
  <si>
    <t>Selección Abreviada Acuerdo Marco de Precios</t>
  </si>
  <si>
    <t>53101604 Camisas y blusas para mujer
53101904 Trajes para mujer.
53101902 Trajes para hombre.
53101602 Camisas para hombre.
53102502 Corbatas o pañoletas o bufanda.
53111602 Zapatos para mujer
53111601 Zapatos para hombre.</t>
  </si>
  <si>
    <t xml:space="preserve">Contratar el suministro y canje de bonos personalizados redimibles única y exclusivamente para la dotación de vestido y calzado para las servidoras y servidores que ocupan el cargo de Auxiliares Administrativos de la Contraloría de Bogotá D.C.  </t>
  </si>
  <si>
    <t>Cumplimiento de la normatividad  establecida en el Decreto 1978 de 1989 reglamentario de la Ley 70 de 1988 y contribuir al bienestar de los funcionarios de la Contraloría de Bogotá.</t>
  </si>
  <si>
    <t>Saldo disponible para esta necesidad</t>
  </si>
  <si>
    <t>Memorando de solicitud de contratación del 14 de abril de 2016 
Contrato No. 33 de 17-05-2016. Orden de Compra 8373 Acuerdo Marco de Precios. Con Twity S.A.</t>
  </si>
  <si>
    <t>Contrato suscrito</t>
  </si>
  <si>
    <t>Memorando de solicitud de contratación del 14 de abril de 2016. 
Contrato No. 34 de 17-05-2016, Orden de compra 8374 Acuerdo Marco de Precios, Confecciones Paez S.A.</t>
  </si>
  <si>
    <t>Memorando de solicitud de contratación del 14 de abril de 2016. 
Contrato No. 35 de 17-05-2016, Orden de compra 8375 Acuerdo Marco de Precios, Twity S.A.</t>
  </si>
  <si>
    <t xml:space="preserve">Memorando de solicitud de contratación del 14 de abril de 2016.
Contrato No. 36 de 17-05-16, Orden de Compra 8376 Acuerdo Marco de Precios, con Fernando Guerrero Caro </t>
  </si>
  <si>
    <t xml:space="preserve">53102704 Uniformes institucionales para la preparación de alimentos y servicios.
53111602 Zapatos para mujer.
46181604 Botas de seguridad. 
</t>
  </si>
  <si>
    <t>Contratar el suministro de la dotación de vestido y calzado para las servidoras y servidores que ocupan el cargo de Auxiliares de Servicios Generales de la Contraloría de Bogotá D.C.</t>
  </si>
  <si>
    <t>Memorando 3-2016-04294 del 22-02-2016.
Reenviado: 3-2016-09286 del 18-04-2016.
Contrato No. 46 de 09-06-2016 IMPORTADORA COLOMBIANA DE ARTICULOS ESPECIALES LTDA — IMCARE</t>
  </si>
  <si>
    <t xml:space="preserve">Bienestar e incentivos </t>
  </si>
  <si>
    <t>Selección Abreviada- Menor cuantía</t>
  </si>
  <si>
    <t xml:space="preserve">Contrato de prestación de servicios </t>
  </si>
  <si>
    <t>80111504
Formación o desarrollo laboral</t>
  </si>
  <si>
    <t xml:space="preserve">Prestación de servicios para el desarrollo de (4) jornadas de intervención en clima organizacional con la finalidad de fortalecer el ambiente laboral y la gestión institucional en los funcionarios de la Contraloría de Bogotá. </t>
  </si>
  <si>
    <t xml:space="preserve">De acuerdo al resultado del estudio de Clima Laboral realizado en el 2014-2015 se hara intervención en las dependencias que reporten resultados críticos en las diferentes variables evaluadas. </t>
  </si>
  <si>
    <t>Contrato No. 48 de 14-06-2016 KAPITAL GROUP SAS</t>
  </si>
  <si>
    <t>86101810
Capacitación en habilidades personales
80141607
Gestión de eventos
80111504
Formación o desarrollo laboral</t>
  </si>
  <si>
    <t>Prestación de servicios para la realización de un (1) programa de 3 tres (3) días para los servidores(as) prepensionados o próximos a su jubilación.</t>
  </si>
  <si>
    <t>De acuerdo a lo establecido en el Decreto 1227 de 2005 se debe realizar el Programa de Prepensionados en la Contraloría.</t>
  </si>
  <si>
    <t>Memorando: 3-2016-07461 del 30-03-2016
Devuelto 
Radicado de necesidad 3-2016-12749 de 23 de mayo de 2016</t>
  </si>
  <si>
    <t>Contratación Directa</t>
  </si>
  <si>
    <t>25-12-216</t>
  </si>
  <si>
    <t>94121514
Servicios de promotores o directores técnicos de clubes deportivos</t>
  </si>
  <si>
    <t>Contratar la prestación de servicios de entrenadores en las modalidades deportivas: fútbol (fem-masc), Baloncesto (fem-masc) Voleibol (mixto), Natación (Mixto) y Atletismo (mixto), incluyendo los escenarios deportivos para entrenar los servidores (as) de la entidad</t>
  </si>
  <si>
    <t>Se hace necesario contratar los servicios de entrenadores deportivos para las  disciplinas deportivas que representen a la entidad en torneos interinstitucionales.</t>
  </si>
  <si>
    <t>Memorando 3-2016-18391 de 21-07-2016, se radica necesidad de: Entrenador de Fútbol $6.400.000), entrenador de Voleibol ($6.400.000), Entrenador de Baloncesto ($6.400.000)</t>
  </si>
  <si>
    <t xml:space="preserve">En elaboración de estudio previo </t>
  </si>
  <si>
    <t xml:space="preserve">94121703 Clubes o servicios para aficionados al baile a la danza
90131502 Actuaciones de danzas </t>
  </si>
  <si>
    <t xml:space="preserve">Contratar la prestación de servicios de un (01) instructor de baile con el fin de conformar el Grupo de Danzas de la Contraloría </t>
  </si>
  <si>
    <t xml:space="preserve">Se hace necesario contratar los servicios de instructor de baile para fortalecer las actividades sociales y culturales de la entidad para que representen a la entidad en muestras culturales distritales. </t>
  </si>
  <si>
    <t>Memorando 3-2016-18391 de 21-07-2016</t>
  </si>
  <si>
    <t>86131601 Escuelas de música
94121702 Clubes o servicios para aficionados a la música</t>
  </si>
  <si>
    <t xml:space="preserve">Contratar la prestación de servicios de un (01) profesor de canto con el fin de conformar el Grupo Coral de la Contraloría </t>
  </si>
  <si>
    <t xml:space="preserve">Se hace necesario contratar los servicios de profesor de canto para fortalecer las actividades sociales y culturales para que representen a la entidad en muestras culturales distritales. </t>
  </si>
  <si>
    <t>20102301
Transporte de personal</t>
  </si>
  <si>
    <t>Contratar el servicio de transporte terrestre de ida y regreso a Giradot (Cundinamarca) a fin de trasladar los servidores de la Contraloría de Bogotá, D.C. con su grupo de beneficiarios y  movilizarlos dentro del municipio de Girardot , con el fin de que que asistan a las diferentes actividades programadas en el marco de la XXX Olimpiadas Internas de Integración Cultural 2016</t>
  </si>
  <si>
    <t>Se contratará el servicio de transporte para el traslado de los funcionarios hacia la ciudad donde se desarrollen las Olimpiadas Internas.</t>
  </si>
  <si>
    <t>Memorando 3-2016-17603 de 12-07-2016
Memorando 3-2016-19153 de 27-07-2016, necesidad ajustada</t>
  </si>
  <si>
    <t>SANDRA CORTES</t>
  </si>
  <si>
    <t>90121701
Guías locales o de excursiones
90121501
Servicios de organización de excursiones</t>
  </si>
  <si>
    <t>Prestación de servicios especializado para la realización de tres (3) caminatas ecológicas, cada una con grupos de 52 personas para un total de 156 personas, (servidores y familias) de la Contraloría de Bogotá,D.C.</t>
  </si>
  <si>
    <t>Las caminatas ecológicas son las actividades mas solicitadas por los funcionarios de la Contraloría</t>
  </si>
  <si>
    <t>Memorando 3-2016-07463 del 30-03-2016</t>
  </si>
  <si>
    <t>3120210</t>
  </si>
  <si>
    <t xml:space="preserve">90151700
Parques de diversiones </t>
  </si>
  <si>
    <t xml:space="preserve">Contratar la prestación de servicios para la ejecución de actividades campestres recreativas con ocasión a la celebración del día del niño y vacaciones recreativas en junio y diciembre.
</t>
  </si>
  <si>
    <t xml:space="preserve">Como parte de los estimulos de la entidad es necesario celebrar el dia del niños, realziar las vacaciones recreativas y festejar el 31 de octubre a los hijos de los servidores(as) de la entidad.  </t>
  </si>
  <si>
    <t>Memorando 3-2016-02755 del 8-02-2016
Contrato 26 del 18-04-2016 con ROYAL PARK LTDA</t>
  </si>
  <si>
    <t>14111608
Certificados de Regalo 
80141611  
Servicios de personalizaciòn  de obsequios o productos 
80141902
Reuniones y eventos
80141607
Gestión de eventos</t>
  </si>
  <si>
    <t xml:space="preserve">Suministro de Bonos para entrega de incentivos, mejores equipos de trabajo y  elaboraciòn de reconocimientos, asi contratar la prestación de servicios para celebraciòn  de la entrega de estimulos e incentivos. </t>
  </si>
  <si>
    <t xml:space="preserve">Con el fin de premiar a los mejores funcionarios de carrera administrativa , los mejores equipos de trabajo y reconocimiento a la antigüedad y calidades deportivas. </t>
  </si>
  <si>
    <t xml:space="preserve">compra venta </t>
  </si>
  <si>
    <t>14111608
Certificados de regalo
60141115
Kits de juegos
53101901
Trajes para niño
53101903
Trajes para niña
53101905
Trajes para bebé</t>
  </si>
  <si>
    <t>Suministro de bonos navideños por un valor de ciento cinco mil pesos ($120.000) cada uno para redimir única y exclusivamente por juguetería y/o ropa infantil para los hijos de los servidores(as) de la Contraloría de Bogotá entre las edades de 0-12 años.</t>
  </si>
  <si>
    <t xml:space="preserve">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</si>
  <si>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</si>
  <si>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</si>
  <si>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</si>
  <si>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</si>
  <si>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 xml:space="preserve">80131504 Servicios de alojamiento </t>
  </si>
  <si>
    <t>Contratar la prestación de servicios para el alojamiento y alimentación de la delegación que asistirá en representación de la Contraloria de Bogotá, a los Juegos Nacionales del Control Fiscal (Previa invitacón)</t>
  </si>
  <si>
    <t>Teniendo en cuenta que lo Juegos Nacionales del Control Fiscal son el máximo evento deportivo que congrega a los deportistas más destacados de cada Contraloria Territorial, se ve la necesidad de contratar servicios  de alojamiento y alimentación para la delegación que represente la entidad</t>
  </si>
  <si>
    <t>53102900 Prendas deportivas</t>
  </si>
  <si>
    <t xml:space="preserve">Contratar la compra de uniformes deportivos para representar a la Contraloria de Bogotá en los Juegos Nacionales de Control Fiscal </t>
  </si>
  <si>
    <t xml:space="preserve">Teniendo en cuenta que los Juegos Nacionales de Control Fiscal son el máximo evento deportivo que congrega a los deportistas mas destacados de cada Contraloria Territorial, se ve la necesidad de contratar la compra de uniformes para la delegación que represente a la entidad en dicho evento. </t>
  </si>
  <si>
    <t>42171903
Estuches de medicamentos para servicios médicos de emergencia</t>
  </si>
  <si>
    <t>Contratar el suministro de elementos para primeros auxilios básicos e inmediatos de dotación a los botiquines, así como otros artículos médicos para la Contraloría de Bogotá.</t>
  </si>
  <si>
    <t>Dar cumplimiento a lo reglamentado en el sistema de gestión de la seguridad y salud en el trabajo, para lo cual se hace necesario proveer a las dependencias de botiquines portátiles dotados con sus respectivos insumos.</t>
  </si>
  <si>
    <t>46182205       Descansos para los pies</t>
  </si>
  <si>
    <t xml:space="preserve">Adquisición de apoyapies para los funcionarios de la Contralorìa de Bogotà D.C. de acuerdo al estudio previo, especificaciones tècnicas, invitación pùblica y la propuesta presentada </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</si>
  <si>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</si>
  <si>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 xml:space="preserve">Memorando: 3-2016-07470 del 30-03-2016
Devuelto 
Nueva radicacion de necesidad 3-2016-13685 de 03-06-2016
Devuelto para ajuste de cantidad (300), con radicdo 3-2016-14310 de 09-06-2016
Se radica de nuevo con ajuste de cantidad de apoya pies (300 unidades) mediante memorando  3-2016-14442de 10 de junio de 2016
Contrato No. 58 de 29-07-2016 con OFICOMCO S.A.S
</t>
  </si>
  <si>
    <t>Mìnima cuantía</t>
  </si>
  <si>
    <t>85122201
Valoración del estado de salud individual</t>
  </si>
  <si>
    <t>Prestar los servicios para la realización de exámenes de medicina preventiva para  los servidores públicos de la Contraloría de Bogotá, D,C., de conformidad con las especificaciones técnicas.</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</si>
  <si>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</si>
  <si>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Memorando 3-2016-07469 del 30-03-2016
Contrato 31 de 6 de mayo de 2016 con Grupo Laboral Ocupacional SAS </t>
  </si>
  <si>
    <t>SANDRA SOTELO</t>
  </si>
  <si>
    <t xml:space="preserve">46161604      Chalecos o protectores salvavidas
</t>
  </si>
  <si>
    <t>Contratar el suministro de elementos de dotación para los Brigadistas y otros grupos de apoyo del Sistema de Gestión de la Seguridad y Salud en el Trabajo, de la Contraloría de Bogotá, D.C.</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</si>
  <si>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</si>
  <si>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Radicado el 20 de mayo de 2016 hora 4:19 pm</t>
  </si>
  <si>
    <t>5 dias habiles</t>
  </si>
  <si>
    <t xml:space="preserve">93141701
Organización de eventos culturales
</t>
  </si>
  <si>
    <t xml:space="preserve">Prestar los servicios para la celebración de la XXI Semana de la Seguridad Social en el trabajo de la Contraloria de Bogotá. </t>
  </si>
  <si>
    <t>Dada la importancia de manetener el compromiso de los funcionarios con sus estilos de vida y trabajo saludable como pilar fundamental y medio para faciliar la prevención y control de los riesgos laborales, se hace necesario desarrollar un evento con caracter promocional que posicione las actividades de seguridad y salud, manteniendo las expectativas de todas las instancias de la entidad y desde luego de sus funcionarios frente a los objetivos y plan de trabajo del SG SST</t>
  </si>
  <si>
    <t>Memorando 3-2016-07847 del 01-04-2016.
Devuelto para ajustes.
Reenviado: 3-2016-09308 del 18-04-2016
Radicado de necesidad 3-2016-12894 de 25 de mayo de 2016
Se remite a Subdireccion de Contratación con memorando 3-2016-18033 de 15-07-2016</t>
  </si>
  <si>
    <t>En proceso de contratación</t>
  </si>
  <si>
    <t>1 dias habiles</t>
  </si>
  <si>
    <t xml:space="preserve">93141701
Organización de eventos culturales
</t>
  </si>
  <si>
    <t>Contratar la Prestación de Servicios de logística para el Lanzamiento del Subsistema de Gestión de la Seguridad y Salud en el Trabajo de la Contraloría de Bogotá, D.C, de conformidad con la especificaciones técnicas.</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</si>
  <si>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todos lo funcionarios e instancias de la entidad en la identificacion de los peligros, la prevención y el control de los riesgos laborales, así como la promoción y prevención integral de la salud, se hace necesario organizar un evento en una jornada para el lanzamiento de dicho Sistema, centrando la atención de los funcionarios hacia los objetivos del mismo </t>
  </si>
  <si>
    <t>Memorando 3-2016-07847 del 01-04-2016.
Devuelto para ajustes.
Reenviado: 3-2016-09316 del 18-04-2016
Radicado de necesidad 3-2016-12847 de 25-05-2016
Radica necesidad con ajustes 3-2016-19402 de 29-07-2016</t>
  </si>
  <si>
    <t>10 dias habiles</t>
  </si>
  <si>
    <t>55101515 Material promocional o reportes anuales</t>
  </si>
  <si>
    <t xml:space="preserve">Contratar los servicios de impresión de material promocional del Sistema de Gestión de la Seguridad y Salud en el trabajo de la Contraloria de Bogotá D.C. </t>
  </si>
  <si>
    <t>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todos lo funcionarios e instancias de la entidad en la identificacion de los peligros, la prevención y el control de los riesgos laborales, así como la promoción y prevención integral de la salud, se hace necesario la impresion de las cartillas y otros elemento promocionales</t>
  </si>
  <si>
    <t>Memorando 3-2016-07847 del 01-04-2016.
Devuelto para ajustes.
Reenviado: 3-2016-09316 del 18-04-2016
Memorando de radicado de necesidad 3-2016-12849 de 24 de mayo de 2016.
Radicado con ajuste en cantidades, en la solicitud de contratación con memorado 3-2016-17581 de 12-07-2016</t>
  </si>
  <si>
    <t xml:space="preserve">85101605 auxiliares
de salud a domicilio
85101604 servicios
de asistencia de
personal médico
</t>
  </si>
  <si>
    <t>Prestación del servicio de área protegida de las urgencias y emergencias médicas las venticuatro (24) horas durante la vigencia del contrato en las diferentes sedes de la Contraloría de Bogotá, para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</si>
  <si>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</si>
  <si>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Memorando  3-2016-02627 del 5-02-2016.
Contrato 21 del 15-03-2016 con EMPRESA DE MEDICINA INTEGRAL GRUPO EMI S.A.</t>
  </si>
  <si>
    <t>Adquisición de Servicios</t>
  </si>
  <si>
    <t>3120212</t>
  </si>
  <si>
    <t>Prestación de Servicios profesionales</t>
  </si>
  <si>
    <t>85121502
Servicios de consulta de médicos de atención primaria</t>
  </si>
  <si>
    <t>Prestar los servicios profesionales y especializados en medicina laboral a la Contraloría de Bogotá, D.C., en desarrollo del Sistema de Gestión de la Seguridad y Salud en el Trabajo/SG-SST y en forma interdisciplinaria en la Subdirección de Bienestar Social.</t>
  </si>
  <si>
    <t>Prestar el apoyo en la parte médica al SG-SST, garantizando un trabajo interdisciplinario en el SG-SST.  Así mismo para la realización de los exámenes médicos ocupacionales.</t>
  </si>
  <si>
    <t>Memorando  3-2016-04135 del 18-02-2016.
Contrato 20 del 08-03-2016 con CAROLINA FERNANDA GARROTE WILCHES</t>
  </si>
  <si>
    <t xml:space="preserve">42192210 Sillas de ruedas </t>
  </si>
  <si>
    <t xml:space="preserve">Adquisicón de dos (2) sillas de ruedas para trasnporte de compañía </t>
  </si>
  <si>
    <t xml:space="preserve">Se hace necesario necesario contratar la compra de dos silla sde ruedas para transporte de compañía que facilite el trasldado de los funcionarios(as) que presentan accidentes de trabajo, bajas repentinas de su salud en las diferentes areas de trabajo, ya sea para el servicio medico de la entidad o para el servisio medico externo </t>
  </si>
  <si>
    <t>Memorando de radicado de necesidad 3-2016-12746</t>
  </si>
  <si>
    <t>nuevo</t>
  </si>
  <si>
    <t>432300000 Sofware</t>
  </si>
  <si>
    <t xml:space="preserve">Realización encuesta psicosocial mediante la aplicación de un software especializado para calificar respuestas </t>
  </si>
  <si>
    <t xml:space="preserve">Se requiere dar cumplimiento a las disposiciones legales emitidas por el Ministerio de la Protección Social en la Resolución 2646 de 2008, que establece que las organizaciones son responsables de asumir la evaluación del riesgo psicosocial de sus funcionario a través de la Bateria de Riesgo Psicosocial validadas en Colombia por el Ministerio </t>
  </si>
  <si>
    <t>Memorado radicado de necesidad 3-2016-12741</t>
  </si>
  <si>
    <t>Mantenimiento Entidad</t>
  </si>
  <si>
    <t xml:space="preserve">5 dias hábiles </t>
  </si>
  <si>
    <t>72101516
Servicio de inspección,
mantenimiento o reparación de extinguidores de fuego</t>
  </si>
  <si>
    <t xml:space="preserve">Adquirir los servicios para realizar la recarga, revisión y mantenimiento de los extintores de la Contraloría de Bogotá D.C, de conformidad con las especificaciones técnicas. </t>
  </si>
  <si>
    <t>Mantener los extintores de la entidad en óptimas condiciones de uso, ante posibles conatos de incendio</t>
  </si>
  <si>
    <t>Radicación de necesidad 20-05-2016
Reenvio de necesidad con ajuste memorando 3-2016-15403 de 21-06-2016
Se ajusta valor de necesidad a 5.420,00 en razon a estudio de mercado</t>
  </si>
  <si>
    <t>55121704    Señales de Seguridad</t>
  </si>
  <si>
    <t>Adquisición e instalación de la señalización y elementos de seguridad industrial para las cinco (5) sedes de la Contraloría de  Bogotá, D.C.</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</si>
  <si>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</si>
  <si>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Memorando: 3-2016-07805 del 01-04-2016</t>
  </si>
  <si>
    <t>En elaboración de Estudio Previo</t>
  </si>
  <si>
    <t>SUDIRECCIÓN DE CAPACITACIÓN Y COOPERACIÓN TÉCNICA</t>
  </si>
  <si>
    <t>Capacitación Interna</t>
  </si>
  <si>
    <t xml:space="preserve">80111504
Formación o desarrollo laboral
</t>
  </si>
  <si>
    <t>Realización de Diplomados, cursos presenciales o cursos virtuales, en diverso temas relacionados con los Procesos Misionales de la Entidad, tales como Estudios de Economía y Política Pública, Control y Vigilancia a la Gestión Fiscal y Responsabilidad Fiscal y Jurisdicción Coactiva. Impartir capacitaciones en temas de Normas Técnicas de Calidad ISO 9001, GP 1000, 14000, entre otras.</t>
  </si>
  <si>
    <t>Mejoramiento de las competencias laborales de los funcionarios  de la Contraloría de Bogotá, D.C.</t>
  </si>
  <si>
    <t>YAMILE MEDINA MEDINA</t>
  </si>
  <si>
    <t>Memorando: 3-2016-09521 del 20-04-2016</t>
  </si>
  <si>
    <t>Se esTá a la espera de los resultados de la convocatoria DG-0003 de 2016 con el SENA, para determinar si se adelanta el proceso contractual.</t>
  </si>
  <si>
    <t>Selección abreviada menor cuantía</t>
  </si>
  <si>
    <t xml:space="preserve">Prestación de servicios </t>
  </si>
  <si>
    <t>Prestación de servicios profesionales para la capacitación de funcionarios de la Contraloría de Bogotá, D.C., mediante un curso de normas contables NIIFS y NIICS.</t>
  </si>
  <si>
    <t>Las Normas Internacionales de Información Financiera se constituyen en reglamentaciones legalmente exigidas, globalmente aceptadas, basadas en principios que requieren que los estados financieros contengan información comparable, transparente y de alta calidad, las cuales deben regir a partir del 1 de enero de 2017; por lo tanto se debe capacitar a los funcionarios de la Contraloría de Bogotá, pertenecientes a las áreas de apoyo y misional.</t>
  </si>
  <si>
    <t>Memorando: 3-2016-09153 del 15-04-2016
Devuelto el 12 de mayo para ajustes
Se readica de nuevo 3-2016-13289 del 31 de mayo de 2016</t>
  </si>
  <si>
    <t>DIRECCIÓN DE PLANEACIÓN</t>
  </si>
  <si>
    <t>31102</t>
  </si>
  <si>
    <t>Servicios Personales Indirectos</t>
  </si>
  <si>
    <t>Honorarios Entidad</t>
  </si>
  <si>
    <t>4 días hábiles</t>
  </si>
  <si>
    <t>80101504 Servicios de
asesoramiento
sobre
planificación
estratégica.</t>
  </si>
  <si>
    <t>Contratar los servicios profesionales de SGS COLOMBIA S.A. ente certificador para una visita, de seguimiento del Sistema de Gestión de Calidad - SGC-, bajo las normas técnicas NTC ISO 9001:2008 y NTCGP 1000:2009.</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</si>
  <si>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</si>
  <si>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BIVIANA DUQUE TORO</t>
  </si>
  <si>
    <t>Memorando 3-2016-0922 del 18-01-2016.
Contato 8 del 17-02-2016 con SGS COLOMBIA S.A.</t>
  </si>
  <si>
    <t>MARÍA CAMILA TORRES</t>
  </si>
  <si>
    <t>DIRECCIÓN DE TECNOLOGÍAS DE LA INFORMACIÓN Y LAS COMUNICACIONES</t>
  </si>
  <si>
    <t>331140326-0776</t>
  </si>
  <si>
    <t>Fortalecimiento de la capacidad institucional para un control fiscal efectivo y transparente</t>
  </si>
  <si>
    <t>META 2
Adquisición de 1.000 Licencias de uso por un (1) año de Microsoft Office 365 Enterprise en el Plan -E1</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</si>
  <si>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</si>
  <si>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ADRIANA DEL PILAR GUERRA MARTÍNEZ</t>
  </si>
  <si>
    <t>Radicación necesidad: Memorando 3-2016-07557 del 30-03-2016.
Contrato 32 del 05-05-2016 con U.T. Sofware y Servicios Eficientes (COLSOF) S.A.</t>
  </si>
  <si>
    <t>81111504
81111507
81112218</t>
  </si>
  <si>
    <t>META 2
Contratación de servicios de desarrollo, matenimiento y Soporte de los aplictivos SIVICOF - SIGESPRO</t>
  </si>
  <si>
    <t xml:space="preserve">
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</si>
  <si>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Radicación necesidad: Memorando 3-2016-12000 del 16-05-2016.
Contrato 45 del 31-05-2016, con "Macroproyectos SAS"</t>
  </si>
  <si>
    <t>331150744-1194</t>
  </si>
  <si>
    <t>Fortalecimiento de la Infraestructura de Tecnologias de la Información y las Comunicaciones de la Contraloria de Bogotá D.C.</t>
  </si>
  <si>
    <t>81111504
81111507
81112218
81112205</t>
  </si>
  <si>
    <r>
      <rPr>
        <b/>
        <sz val="10"/>
        <rFont val="Arial"/>
        <family val="2"/>
      </rPr>
      <t>META 1  Diseñar e implementar Sistema Integrado de Control Fiscal PROYECTO 1194</t>
    </r>
    <r>
      <rPr>
        <sz val="10"/>
        <rFont val="Arial"/>
        <family val="2"/>
      </rPr>
      <t xml:space="preserve">
Contratación de servicios de desarrollo, matenimiento y soporte de los aplicativos PERNO-PREDIS-PAC-LIMAY - SAE-SAI de SI-CAPITAL.</t>
    </r>
  </si>
  <si>
    <r>
      <rPr>
        <b/>
        <sz val="10"/>
        <rFont val="Arial"/>
        <family val="2"/>
      </rPr>
      <t xml:space="preserve"> </t>
    </r>
    <r>
      <rPr>
        <sz val="10"/>
        <rFont val="Arial"/>
        <family val="2"/>
      </rPr>
      <t xml:space="preserve">Se hace modificación de tiempo y cantidad de ingenieros.  Se contratara cuatro (4) Ingenieros para apoyo de SI CAPITAL .  (3) ingenieros conforme a los contratos de apoyo que se tenían programados para los Módulos de PERNO-FINANCIEROS E INVENTARIOS.  (1) Ingeniero como itegrador del proyecto </t>
    </r>
    <r>
      <rPr>
        <b/>
        <sz val="10"/>
        <rFont val="Arial"/>
        <family val="2"/>
      </rPr>
      <t xml:space="preserve">NIIF.  </t>
    </r>
    <r>
      <rPr>
        <sz val="10"/>
        <rFont val="Arial"/>
        <family val="2"/>
      </rPr>
      <t>Los 4 contratos a un término de seis (6) meses.  Se dejan recursos para Adiciones con la autorización del nuevo contralor
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r>
  </si>
  <si>
    <t>81112218
81112205</t>
  </si>
  <si>
    <t>META 2
Contratar la prestación de servicios profesionales para realizar el apoyo especializado para el mantenimiento y ajustes los Módulos de Almacen de inventarios SAE-SAI que conforman el sistema de información SI-CAPITAL, de acuerdo con los requerimientos solicitados y priorizados por la Contraloria.</t>
  </si>
  <si>
    <t xml:space="preserve">Se debe brindar acompañamiento o asistencia especializada al área para el mantenimiento y ajustes los Módulos de Almacen de inventarios SAE-SAI que conforman el sistema de información SI-CAPITAL, mediante la contratación de un profesional especializado en desarrollo ORACLE, para logar optimiozar los sistemas de información, ocmo son los modulos del componente de inventarios: SAE - SAI </t>
  </si>
  <si>
    <t xml:space="preserve">Memorando 3-2016-11993 del 16-05-2016
Contrato No. 39 de 24 de mayo de 2016 con Sergio Alfonso Rodriguez Guerrero </t>
  </si>
  <si>
    <t>META 2
Contratar la prestación de servicios profesionales para realizar el apoyo especializado en la definición de los diferentes flujos de información e integración de los módulos de SI CAPITAL instalción en la Contraloria de Bogotá, para la implementación de las Normas Internacionales Contables para el sector público NICSP</t>
  </si>
  <si>
    <t>Se justifica desde el punto de vista técnico, la necesidad de contratar un profesional que realice las labores como "integrador" de dichos módulos, por cuanto se requierse establecer un conjunto con las áreas usuarias las diferentes interacciones y cambios que se realizarán a todos los modulos del SI CAPITAL, que requieren modificación con las aplicaciones de las normas internacioanles contables del Sector Público, NICSP</t>
  </si>
  <si>
    <t xml:space="preserve">Memorando 3-2016-11999 del 16-05-2016
Contrato No. 44 de 31 de mayo de 2016 Lorena Jeisel Arias Pinzon </t>
  </si>
  <si>
    <t>META 2
Contratar la prestación de servicios profesionales para realizar el apoyo especializado para el mantenimiento y ajustes al módulo de nómina "PERNO" del Sistema de Información SI CAPITAL, de acuerdo con los requerimientos solicitados y priorizados por la Contraloría de Bogotá.</t>
  </si>
  <si>
    <t>Se debe brindar acompañamiento o asistencia especializada al área de Talento Humano, para optimizar el  Módulo NOMINA – PERNO del sistema de información, SI CAPITAL, mediante la contratación de un profesional experto en este aplicativo para garantizar el funcionamiento en cada liquidación mensual de nómina y demás prestaciones a liquidar en diferentes períodos.</t>
  </si>
  <si>
    <t xml:space="preserve">Memorando 3-2016-11696 del 11-05-2016
Contrato suscrito No. 42 de  27 de mayo de 2016 JAIME ALBERTO VERA ROJAS
</t>
  </si>
  <si>
    <t>META 2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t>
  </si>
  <si>
    <t>Se debe brindar acompañamiento o asistencia especializada para el mantenimiento y ajustes a los módulos de presupuesto -PREDIS- Contabilidad - LIMAY y Tesorería -OPGET- que conforman el Sistema de Información SI CAPITAL, mediante la contratación de un profesional experto en este aplicativo, para optimizar dichos sistemas de información.</t>
  </si>
  <si>
    <t>Memorando 3-2016-11704 del 11-05-2016
Contrato No. 40 de 26 de mayo de 2016  con DIANA GISELLE CARO MORENO</t>
  </si>
  <si>
    <t>Selección Abreviada Subasta Inversa - Acuerdo Marco de Precios</t>
  </si>
  <si>
    <r>
      <rPr>
        <b/>
        <sz val="10"/>
        <rFont val="Arial"/>
        <family val="2"/>
      </rPr>
      <t>META 2 Diseñar e implementar Sistema de Gestión de Seguridad de la Información PROYECTO 1194</t>
    </r>
    <r>
      <rPr>
        <sz val="10"/>
        <rFont val="Arial"/>
        <family val="2"/>
      </rPr>
      <t xml:space="preserve">
Contratación de canales dedicados de internet y de datos. Contrtar los Servicios Integrales de Telecomunicaciones requeridos por la Contraloria de Bogotá. </t>
    </r>
  </si>
  <si>
    <t>Se requiere garantizar la continuidad y sostenibilidad a la Conectividad por medio de canales de acceso a Internet y intercomunicación entre las diferentes sedes de la Contraloría</t>
  </si>
  <si>
    <t xml:space="preserve">Memorando 3-2016-14490 de 10-06-2016 radicación de necesidad 
Se devuelve solicitud de contratacion para ajustes </t>
  </si>
  <si>
    <t>811120 Servicios de
datos
811121 Servicios de
internet</t>
  </si>
  <si>
    <r>
      <rPr>
        <b/>
        <sz val="10"/>
        <rFont val="Arial"/>
        <family val="2"/>
      </rPr>
      <t>META 2 Diseñar e implementar Sistema de Gestión de Seguridad de la Información PROYECTO 1194</t>
    </r>
    <r>
      <rPr>
        <sz val="10"/>
        <rFont val="Arial"/>
        <family val="2"/>
      </rPr>
      <t xml:space="preserve">
Adición 1 al contrato 92 de 2015 con ETB, Objeto: Contratar los Servicios Integrales de Conectividad requeridos por la Contraloría de Bogotá D.c.</t>
    </r>
  </si>
  <si>
    <t>Se restan recursos de la necesidad de canales dedicados de internet y datos, teniendo en cuenta que el Contrato No. 092 de 2015 suscrito con la Empresa de Telecomunicaciones de Bogotá- ETB, termina  el 28 de julio de 2016, y los servicios son requeridos como prioridad en el ejercicio del control fiscal de la Contraloría de Bogotá.</t>
  </si>
  <si>
    <t>RODRIGO HERNAN REY LOPEZ</t>
  </si>
  <si>
    <t>Se aprueba adición en Junta de Compras No. 8 de 25-07-2016
Memorando 3-2016-18420</t>
  </si>
  <si>
    <t>Adición suscrita</t>
  </si>
  <si>
    <t xml:space="preserve">43232103 Software de creación y edición de video.
43222619 Equipo de video de red.
</t>
  </si>
  <si>
    <r>
      <rPr>
        <b/>
        <sz val="10"/>
        <rFont val="Arial"/>
        <family val="2"/>
      </rPr>
      <t>META 2 Diseñar e implementar Sistema de Gestión de Seguridad de la Información PROYECTO 1194</t>
    </r>
    <r>
      <rPr>
        <sz val="10"/>
        <rFont val="Arial"/>
        <family val="2"/>
      </rPr>
      <t xml:space="preserve">
Adquisición de una solución de hardware y Software para la  Edición y Producción de Videos Institucionales</t>
    </r>
  </si>
  <si>
    <r>
      <rPr>
        <b/>
        <sz val="10"/>
        <rFont val="Arial"/>
        <family val="2"/>
      </rPr>
      <t xml:space="preserve">Abril-2016: </t>
    </r>
    <r>
      <rPr>
        <sz val="10"/>
        <rFont val="Arial"/>
        <family val="2"/>
      </rPr>
      <t xml:space="preserve">Se </t>
    </r>
    <r>
      <rPr>
        <b/>
        <sz val="10"/>
        <rFont val="Arial"/>
        <family val="2"/>
      </rPr>
      <t>suman</t>
    </r>
    <r>
      <rPr>
        <sz val="10"/>
        <rFont val="Arial"/>
        <family val="2"/>
      </rPr>
      <t xml:space="preserve"> 30.000.000 para compra equipos de Oficina Comunicaciones que se retiran de las licencias Adobe requeridas a renovar en el mes de octubre de 2016
Se requiere adquirir el hardware y software para la producción y edición de los videos institucionales, lo que redundará no solo en el cumplimiento del Plan Estratégico, sino en el  posicionamiento de la imagen institucional.  Además traerá beneficios económicos para la entidad,  por cuanto se reducirán los costos en la contratación para la producción de videos, al contar con los equipos necesarios y el personal idóneo para tal fin.</t>
    </r>
  </si>
  <si>
    <t>MÓNICA MARCELA QUINTERO GIRALDO, Jefe Oficina Asesora de Comunicaciones
Ejerce la Supervisión.</t>
  </si>
  <si>
    <t>Memorando 3-2016-07357 del 29-03-2016.
Memorando 3-2016-08227 del 07-04-2016</t>
  </si>
  <si>
    <t>En revisión de la necesidad por la Dirección TIC</t>
  </si>
  <si>
    <t>40101701 Aires acondicionados</t>
  </si>
  <si>
    <r>
      <rPr>
        <b/>
        <sz val="10"/>
        <rFont val="Arial"/>
        <family val="2"/>
      </rPr>
      <t>META 2 Diseñar e implementar Sistema de Gestión de Seguridad de la Información PROYECTO 1194</t>
    </r>
    <r>
      <rPr>
        <sz val="10"/>
        <rFont val="Arial"/>
        <family val="2"/>
      </rPr>
      <t xml:space="preserve">
Adquisición e instalación de sistema de aire acondicionado In Row para Datacenter.</t>
    </r>
  </si>
  <si>
    <r>
      <t xml:space="preserve">Abril-2016:Se </t>
    </r>
    <r>
      <rPr>
        <b/>
        <sz val="10"/>
        <rFont val="Arial"/>
        <family val="2"/>
      </rPr>
      <t>restan</t>
    </r>
    <r>
      <rPr>
        <sz val="10"/>
        <rFont val="Arial"/>
        <family val="2"/>
      </rPr>
      <t xml:space="preserve"> 71.000.000 para proceso correo en la Nube
Se debe contar con un equipo que soporte en el datacenter de la entidad las condiciones de temperatura que se requieren para garantizar la funcionalidad de los equipos de plataforma tecnológica que se encuentran instalados.</t>
    </r>
  </si>
  <si>
    <t>Selección Abreviada por Acuerdo Marco de Precios</t>
  </si>
  <si>
    <t xml:space="preserve">31 31-Servicios Profesionales </t>
  </si>
  <si>
    <t>NA</t>
  </si>
  <si>
    <t xml:space="preserve">811120 Servicios de
datos
811121 Servicios de
internet
</t>
  </si>
  <si>
    <t>META 2: 
Adición 1 al contrato 92 de 2015 con ETB, Objeto: Contratar los Servicios Integrales de Conectividad requeridos por la Contraloría de Bogotá D.c.
Motivo de la adición: Traslado canales de San Cayetano.</t>
  </si>
  <si>
    <r>
      <rPr>
        <b/>
        <sz val="10"/>
        <rFont val="Arial"/>
        <family val="2"/>
      </rPr>
      <t xml:space="preserve">Abril-2016: </t>
    </r>
    <r>
      <rPr>
        <sz val="10"/>
        <rFont val="Arial"/>
        <family val="2"/>
      </rPr>
      <t xml:space="preserve">Se </t>
    </r>
    <r>
      <rPr>
        <b/>
        <sz val="10"/>
        <rFont val="Arial"/>
        <family val="2"/>
      </rPr>
      <t>restan</t>
    </r>
    <r>
      <rPr>
        <sz val="10"/>
        <rFont val="Arial"/>
        <family val="2"/>
      </rPr>
      <t xml:space="preserve"> $5.00.0000 de Help Desk para adición ETB traslado San Cayetano
Teniendo en cuenta que la sede de San Cayetano finalizó su adecuación y que se viene adelantando el traslado del mobiliario y archivos, se requiere trasladar los canales de conectividad que se encontraban en la sede arrendada.</t>
    </r>
  </si>
  <si>
    <t>Memorando solicitando 
Adición fecha 19-02-2016. 
Compra APROBADA por SECOP el 22 de Abril/2016</t>
  </si>
  <si>
    <t>Licitación Pública</t>
  </si>
  <si>
    <t>Prestación de Servicios Profesionales</t>
  </si>
  <si>
    <r>
      <rPr>
        <b/>
        <sz val="10"/>
        <rFont val="Arial"/>
        <family val="2"/>
      </rPr>
      <t>META 2 Diseñar e implementar Sistema de Gestión de Seguridad de la Información PROYECTO 1194</t>
    </r>
    <r>
      <rPr>
        <sz val="10"/>
        <rFont val="Arial"/>
        <family val="2"/>
      </rPr>
      <t xml:space="preserve">
Contratación de servicios de Help Desk, administración y mantenimiento de plataforma tecnológica.</t>
    </r>
  </si>
  <si>
    <r>
      <rPr>
        <b/>
        <sz val="10"/>
        <rFont val="Arial"/>
        <family val="2"/>
      </rPr>
      <t xml:space="preserve">Abril-2016: </t>
    </r>
    <r>
      <rPr>
        <sz val="10"/>
        <rFont val="Arial"/>
        <family val="2"/>
      </rPr>
      <t xml:space="preserve">Se restan 29.565.801 para Macroproyectos y 5.000.000 para Adición de ETB ctro 125-2015 
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r>
  </si>
  <si>
    <r>
      <rPr>
        <b/>
        <sz val="10"/>
        <rFont val="Arial"/>
        <family val="2"/>
      </rPr>
      <t>META 2 Diseñar e implementar Sistema de Gestión de Seguridad de la Información PROYECTO 1194</t>
    </r>
    <r>
      <rPr>
        <sz val="10"/>
        <rFont val="Arial"/>
        <family val="2"/>
      </rPr>
      <t xml:space="preserve">
Renovación licenciamiento Autocad y Suit de Adobe.</t>
    </r>
  </si>
  <si>
    <r>
      <rPr>
        <b/>
        <sz val="10"/>
        <rFont val="Arial"/>
        <family val="2"/>
      </rPr>
      <t xml:space="preserve">Abril-2016: </t>
    </r>
    <r>
      <rPr>
        <sz val="10"/>
        <rFont val="Arial"/>
        <family val="2"/>
      </rPr>
      <t xml:space="preserve">Se </t>
    </r>
    <r>
      <rPr>
        <b/>
        <sz val="10"/>
        <rFont val="Arial"/>
        <family val="2"/>
      </rPr>
      <t>restan</t>
    </r>
    <r>
      <rPr>
        <sz val="10"/>
        <rFont val="Arial"/>
        <family val="2"/>
      </rPr>
      <t xml:space="preserve"> $1.931.400 y $1.500.000 para adicion contrato 125-2015 de Tableros Interactivos.  : Se </t>
    </r>
    <r>
      <rPr>
        <b/>
        <sz val="10"/>
        <rFont val="Arial"/>
        <family val="2"/>
      </rPr>
      <t>restan</t>
    </r>
    <r>
      <rPr>
        <sz val="10"/>
        <rFont val="Arial"/>
        <family val="2"/>
      </rPr>
      <t xml:space="preserve"> 30.000.000 para compra equipos de Oficina Comunicaciones 
Se requiere Renovación Licenciamiento Autocad y Suit de Adobe ya que este se requiere realizar anualmente para garantizar la disponibilidad de estas herramientas para los usuarios de Comunicaciones, Bienestar y Grupos de Auditoria relacionados con obras civiles.</t>
    </r>
  </si>
  <si>
    <t>Selección Abreviada</t>
  </si>
  <si>
    <t>52161500 Equipos audiovisuales
45111800 Equipos de presentación
de video y de mezcla de
video y sonido, hardware
y controladores
45111700 Equipos de composición
y presentación de sonido,
hardware y controladores
45111600 Proyectores y
suministros</t>
  </si>
  <si>
    <t>META 2
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</si>
  <si>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Se requiere adquisición de Equipos Tecnológicos para dotar las salas de Capacitación y Sala Contralores del Piso 9o.</t>
  </si>
  <si>
    <t>Memorando 3-2016-05765 del 07-03-2016. 
Adición 1 y Prórroga 1 al  Contrato 125 de 2015 con UNION TEMPORAL CONTRALORIA 130-2015, suscrita el 07-03-2016</t>
  </si>
  <si>
    <t>JAIRO CARRILLO TORRES</t>
  </si>
  <si>
    <t xml:space="preserve">Memorando 3-2016-05765 del 07-03-2016.
Adición 2 del 07-04-2016  al  Contrato 125 de 2015 con UNION TEMPORAL CONTRALORIA 130-2015 </t>
  </si>
  <si>
    <r>
      <rPr>
        <b/>
        <sz val="10"/>
        <rFont val="Arial"/>
        <family val="2"/>
      </rPr>
      <t>META 2 Diseñar e implementar Sistema de Gestión de Seguridad de la Información PROYECTO 1194</t>
    </r>
    <r>
      <rPr>
        <sz val="10"/>
        <rFont val="Arial"/>
        <family val="2"/>
      </rPr>
      <t xml:space="preserve">
Adquisición de Solución WI-FI- para sedes Externas</t>
    </r>
  </si>
  <si>
    <t>Teniendo en  cuenta que las sedes externas estan siendo remodeladas y que serán entregadas al finalizar el año 2015, se proyectará la implementación de la Red Wi-Fi para la viggencia 2016</t>
  </si>
  <si>
    <t>Contratacion Directa</t>
  </si>
  <si>
    <r>
      <rPr>
        <b/>
        <sz val="10"/>
        <rFont val="Arial"/>
        <family val="2"/>
      </rPr>
      <t>META 2 Diseñar e implementar Sistema de Gestión de Seguridad de la Información PROYECTO 1194</t>
    </r>
    <r>
      <rPr>
        <sz val="10"/>
        <rFont val="Arial"/>
        <family val="2"/>
      </rPr>
      <t xml:space="preserve">
Contratación de servicios profesionales para la implementación de la herramienra de centralización de requerimientos de desarrollo en la Dirección de TIC</t>
    </r>
  </si>
  <si>
    <t>Se requiere con prioridad esta contratación teniendo en cuenta el cumplimiento de los compromisos fijados en el plan de mejoramiento suscrito por la Dirección de TIC</t>
  </si>
  <si>
    <r>
      <rPr>
        <b/>
        <sz val="10"/>
        <rFont val="Arial"/>
        <family val="2"/>
      </rPr>
      <t>META 2 Diseñar e implementar Sistema de Gestión de Seguridad de la Información PROYECTO 1194</t>
    </r>
    <r>
      <rPr>
        <sz val="10"/>
        <rFont val="Arial"/>
        <family val="2"/>
      </rPr>
      <t xml:space="preserve">
Contratación de servicios profesionales apoyar la implementación de la primera fase del Modelo de Seguridad de la información 
Nota: Se restan 36.000.000 a esta necesidad para financiar la solicitud de contratación aprobada en Junta de Compras No. 8 de 25-07-16</t>
    </r>
  </si>
  <si>
    <t>Dentro de laEstrategia GEL del MINTIC y conforme a los pryectos fijados en el PETIC 2016-2020 y plan de acción de la presente vigencia se requiere contar con el apoyo de un profesiional que coordine, lidere, y apoye la implementación del Modelo de Seguridad de la información.</t>
  </si>
  <si>
    <r>
      <rPr>
        <b/>
        <sz val="10"/>
        <rFont val="Arial"/>
        <family val="2"/>
      </rPr>
      <t>META 2 Diseñar e implementar Sistema de Gestión de Seguridad de la Información PROYECTO 1194</t>
    </r>
    <r>
      <rPr>
        <sz val="10"/>
        <rFont val="Arial"/>
        <family val="2"/>
      </rPr>
      <t xml:space="preserve">
Contratación de Servicios para la actualización, ampliación y mantenimiento del cableado estrucutrado</t>
    </r>
  </si>
  <si>
    <t>Se ha identificado que de acuerdo a las modificaciones y reubicaciones de espacios en las diferentes áreas y sedes de la Contraloría de Bogotá,  se ha deteriorado el sistema de cableado estrucutrado, lo que puede generar dificultades en el desempeño de la Red. De igual fiorma se requiere adicionar o reubicar puntos de acuerdo a las necesidades de las áreas.Por ello, se requiere contar con el servicio especializdo que garnatice y certifique las instalaciones de todos los puntos.</t>
  </si>
  <si>
    <t>OFICINA ASESORA DE COMUNICACIONES</t>
  </si>
  <si>
    <t>83121700 Servicios
relacionados
con la televisión,
radio, internet y
sistemas de
alerta ciudadana</t>
  </si>
  <si>
    <t xml:space="preserve">Contratar el servicio de monitoreo de medios de prensa, radio, televisión e Internet para la Contraloría de Bogotá D.C. </t>
  </si>
  <si>
    <t>Es importante tener un registro de la información presentada a la opinión pública a través de los medios de comunicación sobre la gestión de la Contraloría de Bogotá</t>
  </si>
  <si>
    <t>MÓNICA MARCELA QUINTERO GIRALDO</t>
  </si>
  <si>
    <t>Memorando 3-2015-26295 del 18-12-2015.
Memorando 3-2016-00994 del 21-01-2016.
Contrato 12 del 22-02-2016 con MEDICIONES Y MEDIOS SAS</t>
  </si>
  <si>
    <t>CAMILA TORRES</t>
  </si>
  <si>
    <t>Saldo que queda disponible, teniendo en cuenta con el contrato suscrito No. 12-2016.</t>
  </si>
  <si>
    <t>Impresos y Publicaciones</t>
  </si>
  <si>
    <t>82131600 Fotógrafos cinematógrafos</t>
  </si>
  <si>
    <t>Contratar la preproducción, producción y posproducción de dos videos institucionales de 30 seg  en  HD y 20 copias en formato DVD, para la Agencia Nacional de Televisión (ANTV)</t>
  </si>
  <si>
    <t>Es necesario contar con un video institucional actualizado, que muestre el que hacer de la entidad.</t>
  </si>
  <si>
    <t>Información</t>
  </si>
  <si>
    <t>55121904
Carteleras</t>
  </si>
  <si>
    <t>Adquisición de  carteleras para todas las Sedes de la  Contraloría de Bogotá.  Memorando radicado 21-04-2016</t>
  </si>
  <si>
    <t>Coadyuvar al posicionamiento de la imagen de la Contraloría de Bogotá.</t>
  </si>
  <si>
    <t>Memorando radicado 21-04-2016</t>
  </si>
  <si>
    <t xml:space="preserve"> Mínima Cuantía</t>
  </si>
  <si>
    <t>82101802
Servicios de
producción
publicitaria</t>
  </si>
  <si>
    <t>Elaboración de piezas comunicacionales (3 módulos informativos, 10 pendones, 200 cartillas institucionales, 1000 separadores de libros, 1500 stickers y 1500 cuadernos)</t>
  </si>
  <si>
    <t>Favorecer la imagen del Ente Fiscalizador, pretenden difundir diferentes aspectos institucionales a  nivel interno y externo.</t>
  </si>
  <si>
    <t xml:space="preserve">14121904 Papel Offset
12171703 Tintas
31201512 Cinta
transparente
60121814 Barnices
litográficos
</t>
  </si>
  <si>
    <t>Contratar la adquisición de insumos para la impresión de dos ediciones de la revista Bogotá Económica.</t>
  </si>
  <si>
    <t>Memorando 3-2015-26853 del 29-12-2015.
Contrato 4 del 16-02-2016 con SUMINISTROSDEOFICINA.COM.SAS</t>
  </si>
  <si>
    <t xml:space="preserve">SANDRA SOTELO </t>
  </si>
  <si>
    <t>55101506
Revistas
55101504
Periódicos
82111904
Servicios de entrega de periódicos o material publicitario</t>
  </si>
  <si>
    <t>Contratar la adquisicion de insumos para la impresión de dos (2) ediciones de la revista Bogota Economica, un (1) informe de gestión, una (1) cartilla institucional y piezas impresas</t>
  </si>
  <si>
    <t xml:space="preserve">Saldo disponible para esta necesidad despues de suscribir el Cotrato No. 4
</t>
  </si>
  <si>
    <t>Adquisicion de suscripcion por un año a periodico El Tiempo (5), El Espectador (3), La Respublica (1), Portafolio (4), Revista Semana (4), Revista Dinero (3), Nuevo Siglo (1)</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</si>
  <si>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</si>
  <si>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 xml:space="preserve">Memorando 3-2015-26853 del 29-12-2015.
Se devuelve necesidad con morando 3-2016-00777 de 18-01-2016, en razón a que el contrato no. 107-2015 (Espectador), se encuentraba en eejecución con fecha de terminación 09-2016. Se devuelve necesidad con morando 3-2016-00943 de 20-01-2016, en razón los siguientes se encontraba en ejecución: Contrato 099-2015 La Republica con fecha de terminación 08-2016, Contrato 118-2015 El Teimpo con fecha de terminación 08-2016, Contrato 117-2015 Portafolio con fecha de terminación 11-2016.
</t>
  </si>
  <si>
    <t>55101506 Revistas</t>
  </si>
  <si>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</si>
  <si>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Memorando 3-2015-26853 del 29-12-2015.  y memorando 3-2016-00035 de 04-01-2016
Contaro 11 del 22-02-2016 con PUBLICACIONES SEMANA S.A</t>
  </si>
  <si>
    <t>55101504 Periódicos
82121506 Impresión de
publicaciones
82111904 Servicios de
entrega de periódicos o material publicitario</t>
  </si>
  <si>
    <r>
      <rPr>
        <b/>
        <sz val="10"/>
        <rFont val="Arial"/>
        <family val="2"/>
      </rPr>
      <t>META 4 Proyecto 1199: Desarrollar y ejecutar estrategias de comunicación.</t>
    </r>
    <r>
      <rPr>
        <sz val="10"/>
        <rFont val="Arial"/>
        <family val="2"/>
      </rPr>
      <t xml:space="preserve">
Contratar  los servicios de diseño, diagramación, impresión y distribución de cuatro (4)  ediciones trimestrales del periódico institucional “Control Capital” (cada edición con un tiraje de 100.000 ejemplares) ejemplares de acuerdo a las especificaciones tècnicas que se contemplan en los estudios previos y en las fichas técnicas.
</t>
    </r>
    <r>
      <rPr>
        <b/>
        <sz val="10"/>
        <rFont val="Arial"/>
        <family val="2"/>
      </rPr>
      <t/>
    </r>
  </si>
  <si>
    <t>Impulsar espacios de participación y acercamiento de la ciudadanía al Estado, para proporcionarle información que le sirva de base para que se apropie del control social y coadyuve a lograr la misión del Ente de Control y proteger los recursos públicos</t>
  </si>
  <si>
    <t>ANGELA CONSUELO LAGOS PRIETO ( E)</t>
  </si>
  <si>
    <t>Memorando 3-2014604140 del 18-02-2016.
Devuelto para ajustes 29-03-2016.
Reenviado: memorando 3-2016-07996 del 05-04-2016
Contrato 53 de 12-07-2016 con Comercializadora Cosmila S.A.S.</t>
  </si>
  <si>
    <t>BISMAR</t>
  </si>
  <si>
    <t>53101802 Abrigos o chaquetas para hombre
53101804 Abrigos o chaquetas para mujer</t>
  </si>
  <si>
    <r>
      <t xml:space="preserve">META 4 Proyecto 1199: Desarrollar y ejecutar estrategias de comunicación.
</t>
    </r>
    <r>
      <rPr>
        <sz val="10"/>
        <rFont val="Arial"/>
        <family val="2"/>
      </rPr>
      <t xml:space="preserve">Desarrollar y ejecutar una estrategia de comunicación orientada a la promoción y divulgación de las acciones y los resultados del ejercicio del control fiscal en la capital, dirigida a la ciudadanía, para fortalecer el conocimiento sobre el control fiscal y posicionar la imagen de la entidad. </t>
    </r>
  </si>
  <si>
    <t>Memorando 3-2016-12346 del 18-05-2016
Necesidad debe ser ajsutas por directriz de Dirección de Planeación 
Se ajusta el valor estimado teneindo en cuenta que el contrato no. 53-2016 se suscribio por valor de $152.720.000</t>
  </si>
  <si>
    <t>SUBDIRECCIÓN DE RECURSOS MATERIALES</t>
  </si>
  <si>
    <t>31201</t>
  </si>
  <si>
    <t>Gastos de computador</t>
  </si>
  <si>
    <t xml:space="preserve">44121600 Suministro de 
Escritorio
44103103 Tóner para 
fotocopiadora o 
fax
</t>
  </si>
  <si>
    <t>Suministro de bienes conformadas por tóner, unidades fusor y tambor de imagen, para la impresoras de la Contraloria de Bogotá D.C., de conformidad con las especificaciones técnicas descritas en las fechas adjuntas al presente documento.</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</si>
  <si>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</si>
  <si>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HENRY VARGAS DÍAZ</t>
  </si>
  <si>
    <t>Se radica necesidad con memorando 3-2016-17583 de 12-07-2016 
Se devuelve el 18-07-2016, para ajustes.
Se radica de nuevo neceisdad con memorando 3-2016-18173 de 18-07-2016</t>
  </si>
  <si>
    <t>Materiales y suministros</t>
  </si>
  <si>
    <t>14111507
Papel para impresora o fotocopiadora
44121600
44121700</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</si>
  <si>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</si>
  <si>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</si>
  <si>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 xml:space="preserve">43212105 Impresoras láser
43212100 Impresoras de computador
43211711 Escáneres
44101719 Accesorios de copiado o escaneado
 </t>
  </si>
  <si>
    <t>Mantenimiento de las impresoras y scaners de la entidad</t>
  </si>
  <si>
    <t xml:space="preserve">Mantener en buen estado de funcionamiento las impresoras de la entidad </t>
  </si>
  <si>
    <t>81111801
Seguridad de los computadores, redes o internet
81112501 Servicio de licencias de software de computador.</t>
  </si>
  <si>
    <t>Adquisición, configuración e instalación de 1100 licencias de antivirus por un año, para los computadores de la Controlaría de Bogotá.</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</si>
  <si>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</si>
  <si>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Memorando 3-2016-07384 del 29-03-2016
Contrato No. 47 de 13-06-2016 GOLD SYS LTDA</t>
  </si>
  <si>
    <t>Seguros Entidad</t>
  </si>
  <si>
    <t>Subasta inversa por menor cuantia</t>
  </si>
  <si>
    <t>84131500
Servicios financieros y de seguros - servicios de seguros y pensiones- seguros para estructuras y propiedades y posesiones</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</si>
  <si>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</si>
  <si>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</si>
  <si>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80131601 Corredores o agentes inmobiliarios
84131501 Seguros de
edificios o del contenido de edificios
84131503 Seguro de
automóviles o camiones
84131511 Seguro de
deterioro de valores</t>
  </si>
  <si>
    <t>Contratación del corredor de seguros para el soporte de la contratación de los seguros de la entidad</t>
  </si>
  <si>
    <t>Tener el apoyo tecnico y juridico para la contratación, control y seguimiento del programa de seguros de la entidad</t>
  </si>
  <si>
    <t xml:space="preserve">Memorando 3-2016-03156 del 10-02-2016
Se realizó prorroga al contrato No. 32-2014 de corredor de seguros de la vigencia anterior, con fecha de terminación 23-09-2016 </t>
  </si>
  <si>
    <t>En revisión de estudio previo</t>
  </si>
  <si>
    <t>DIRECCIÓN DE PARTICIPACIÓN CIUDADANA</t>
  </si>
  <si>
    <t xml:space="preserve">861116 Servicios Educativos y de formación -Sistemas Educativos Alternativos -Educación de Adultos 861017 Servicios Educativos y de formación -Formación Profesional  -Servicios de capacitación no- científica </t>
  </si>
  <si>
    <r>
      <rPr>
        <b/>
        <sz val="10"/>
        <rFont val="Arial"/>
        <family val="2"/>
      </rPr>
      <t xml:space="preserve">Metas 1, 2 y 3 Proyecto 1199
</t>
    </r>
    <r>
      <rPr>
        <sz val="10"/>
        <rFont val="Arial"/>
        <family val="2"/>
      </rPr>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10"/>
        <rFont val="Arial"/>
        <family val="2"/>
      </rPr>
      <t>META 1</t>
    </r>
    <r>
      <rPr>
        <sz val="10"/>
        <rFont val="Arial"/>
        <family val="2"/>
      </rPr>
      <t xml:space="preserve"> </t>
    </r>
    <r>
      <rPr>
        <b/>
        <sz val="10"/>
        <rFont val="Arial"/>
        <family val="2"/>
      </rPr>
      <t xml:space="preserve">Proyecto 1199. </t>
    </r>
    <r>
      <rPr>
        <sz val="10"/>
        <rFont val="Arial"/>
        <family val="2"/>
      </rPr>
      <t xml:space="preserve">Desarrollar pedagogía social, formativa e ilustrativa $390,000,000
</t>
    </r>
    <r>
      <rPr>
        <b/>
        <sz val="10"/>
        <rFont val="Arial"/>
        <family val="2"/>
      </rPr>
      <t xml:space="preserve">META 2 Proyecto 1199. </t>
    </r>
    <r>
      <rPr>
        <sz val="10"/>
        <rFont val="Arial"/>
        <family val="2"/>
      </rPr>
      <t xml:space="preserve"> Realizar acciones ciudadanas especiales $300,000,000
</t>
    </r>
    <r>
      <rPr>
        <b/>
        <sz val="10"/>
        <rFont val="Arial"/>
        <family val="2"/>
      </rPr>
      <t xml:space="preserve">META 3 Proyecto 1199. </t>
    </r>
    <r>
      <rPr>
        <sz val="10"/>
        <rFont val="Arial"/>
        <family val="2"/>
      </rPr>
      <t xml:space="preserve"> Utilizar los medios locales de comunicación $170,000,000.</t>
    </r>
  </si>
  <si>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</si>
  <si>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GABRIEL GUZMÁN USECHE</t>
  </si>
  <si>
    <t xml:space="preserve">Memorando 3-2015-25467 del 04-12-2015
Devuelto para ajustes con memorando 3-2016-00473 del 13-01-2016
Reenviado Memorando   3-2016-04715 del 25-02-2016.
Memorando 3-2016-12218 de 18-05-2016 se radica necesidad teniendo en cuenta el levantamiento de la suspensión presupuestal. Se expide CDP No. 262  de2 4-05-2016 por valor de 860.000.000 </t>
  </si>
  <si>
    <t>Honorarios entidad</t>
  </si>
  <si>
    <t>83121703 Servicios relacionados con internet</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</si>
  <si>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</si>
  <si>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</si>
  <si>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Memorando 3-2016-01298 del 25-01-2016.
Contrato 15 del 24-02-2016 con WILLY DAVID CALDERÓN CAMARGO</t>
  </si>
  <si>
    <t>BISMAR LONDOÑO</t>
  </si>
  <si>
    <t>Compra de Equipo</t>
  </si>
  <si>
    <t>Cámaras digitales
45121506 Cámaras de video conferencia
Cámaras grabadoras o video cámaras digitales
45121601 Flash o iluminación para cámaras</t>
  </si>
  <si>
    <t>Adquirir dos cámaras fotográficas, micrófonos de acuerdo a las especificaciones técnicas establecidas por la Contraloría de Bogotá.</t>
  </si>
  <si>
    <t>Se hace necesario contrar con los equipos fotográficos necesarios para registrar todos los acontecimientos importantes que transcurren al interior y exterior de la entidad , los cuales se constituirán en apoyo a la gestión fiscal, al fortalecimiento de la memoria institucional y a la comunicación  tanto a  nivel interno como externo.</t>
  </si>
  <si>
    <t>Memorando 3-2016-06416 del 14-03-2016.
Se solicitará levantamiento presupuestal de $4.500.000 par un total de $22.500.000 en el rubro Compra de Equipo.</t>
  </si>
  <si>
    <t>DIRECCIÓN HÁBITAT Y AMBIENTE</t>
  </si>
  <si>
    <t>77101601
Planificación de Desarrollo Ambiental Urbano</t>
  </si>
  <si>
    <t>Prestar los servicios profesionales a la Dirección de Hábitat y Ambiente de la Controlaría de Bogotá, D.C., en desarrollo de los temas técnicos ambientales relacionados con el proceso auditor en cumplimiento del PAD 2016.</t>
  </si>
  <si>
    <t>Se hace necesario la contratación de un profesional en áreas de Ingeniería Forestal, con experiencia en temas relacionados con tala de árboles, reforestación de árboles, plantados, arborización urbana y mantenimiento de la misma , entre otros, toda vez que la Dirección de Hábitat y Ambiente no cuenta con personal disponible para atender los requerimientos técnicos de la Subdirección Hábitat, en las entidades sujetos de control como son: Secretaría Distrital de Ambiente SDA, y Jardín Botánico José Celestino Mutis JBJCM.</t>
  </si>
  <si>
    <t>JOHANNA CEPEDA AMARIS</t>
  </si>
  <si>
    <t>Memorando 3-2016-01393 del 27-01-2016.
Contrato 13 del 24-02-2016 con PEDRO LUIS SOLER MONGUE</t>
  </si>
  <si>
    <t>JAIRO TORRES</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</si>
  <si>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</si>
  <si>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</si>
  <si>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Contratar la compra de elementos de protección personal para los servidores públicos de la Contraloría de Bogotá.</t>
  </si>
  <si>
    <t>Se requiere dotar a los funcionarios de los elementos de seguridad personal requeridos para el normal desarrollo de sus actividades.</t>
  </si>
  <si>
    <t>GUSTAVO MONZÓN GARZÓN</t>
  </si>
  <si>
    <t>Memorando  3-2016-08783 del 12-04-2016</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</si>
  <si>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</si>
  <si>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</si>
  <si>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</si>
  <si>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</si>
  <si>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</si>
  <si>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Suministro de combustible de gasolina tipo corriente y ACPM, para el parque automotor de propiedad de la Contraloría de Bogotá D.C., y de los que llegare a ser legalmente responsable al servicio de la Entidad.</t>
  </si>
  <si>
    <t>Suministro de combustible de gasolina tipo corriente y ACPM, para el parque automotor de propiedad de la Contraloría deBogotá D.C., y de los que llegare a ser leglamente responsable al servicio de la Entidad.</t>
  </si>
  <si>
    <t>Memorando 3-2015-25728 del 09-12-2015 
Contrato 28 del 22-04-2016  con ESTACIÓN DE SERVICIO CARRERA 50 S.A.S</t>
  </si>
  <si>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</si>
  <si>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</si>
  <si>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 xml:space="preserve">Contratar la instalación, mantenimiento y recarga de equipos de Desodorizacion y Aromatización para los baños y unidades sanitarias  de la Contraloría de Bogotá D.C., y las demás sedes de propiedad de la Entidad, según especificaciones técnicas dadas por la Contraloría de Bogotá D.C. </t>
  </si>
  <si>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</si>
  <si>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r>
      <rPr>
        <b/>
        <sz val="10"/>
        <rFont val="Arial"/>
        <family val="2"/>
      </rPr>
      <t>15121500</t>
    </r>
    <r>
      <rPr>
        <sz val="10"/>
        <rFont val="Arial"/>
        <family val="2"/>
      </rPr>
      <t xml:space="preserve"> Aceite motor</t>
    </r>
  </si>
  <si>
    <t>Suministro de aceites, lubricantes, refrigerantes, filtros, filtros sedimentadores para los vehículos de propiedad de la Entidad y de los que fuere legalmente responsable.</t>
  </si>
  <si>
    <t>Suministrar aceites, lubricantes, refrigerantes, filtros para el normal mantenimiento y funcionamiento del parque automotor de la Contraloría de Bogotá.</t>
  </si>
  <si>
    <t>Memorando: 3-2016-09470 del 20-04-2016</t>
  </si>
  <si>
    <r>
      <rPr>
        <b/>
        <sz val="10"/>
        <rFont val="Arial"/>
        <family val="2"/>
      </rPr>
      <t xml:space="preserve">25172504 </t>
    </r>
    <r>
      <rPr>
        <sz val="10"/>
        <rFont val="Arial"/>
        <family val="2"/>
      </rPr>
      <t>Llantas para automóviles o camionetas</t>
    </r>
  </si>
  <si>
    <t>Compra de llantas para los vehiculos de propiedad de la Entidad y de los que fuere legalmente responsable.</t>
  </si>
  <si>
    <t>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</si>
  <si>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</si>
  <si>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</si>
  <si>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suministro de repuestos para las diferentes "UPS" y la planta eléctrica de la Contraloría de Bogotá.</t>
  </si>
  <si>
    <t>Mantenimiento preventivo y correctivo integral con el suminsitro de repuestos para las diferentes "UPS" y la planta eléctrica de la Contraloría de Bogotá.</t>
  </si>
  <si>
    <t>Gastos de Transporte y Comunicación</t>
  </si>
  <si>
    <t xml:space="preserve">Contrato Interadministrativo </t>
  </si>
  <si>
    <r>
      <rPr>
        <b/>
        <sz val="10"/>
        <rFont val="Arial"/>
        <family val="2"/>
      </rPr>
      <t>78102203</t>
    </r>
    <r>
      <rPr>
        <sz val="10"/>
        <rFont val="Arial"/>
        <family val="2"/>
      </rPr>
      <t xml:space="preserve">
Servicios de envío, recogida o entrega de correo</t>
    </r>
  </si>
  <si>
    <t>Prestación del servicio de admisión, tratamiento, curso y entrega de correo certificado a nivel urbano, nacional e internacional de las diferentes comunicaciones generadas por las  dependencias y direcciones de la Contraloria de Bogotá,D.C.</t>
  </si>
  <si>
    <t>Prestacion del servicio del correo certificado urbano nacional e internacional.</t>
  </si>
  <si>
    <t>Memorando 3-2016-07831 del 01-04-2016.
Devuelto para ajustes con memorando 3-2016-09251 del 18-04-2016.
Reenviado Memorando 3-2016-09352 del 19-04-2016.
Contrato No. 52 de 11-07-2016 con Servicios Postales Nacionales S.A.</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</si>
  <si>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</si>
  <si>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</si>
  <si>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</si>
  <si>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t>Memorando 3-2016-07832 del 01-04-2016
Contrato No. 41 de 26-05-2016 con REDEX SAS</t>
  </si>
  <si>
    <t>PENDIENTE HASTA AGOTAR RECURSOS DEL ANTERIOR CONTRATO</t>
  </si>
  <si>
    <r>
      <rPr>
        <b/>
        <sz val="10"/>
        <rFont val="Arial"/>
        <family val="2"/>
      </rPr>
      <t>82121701</t>
    </r>
    <r>
      <rPr>
        <sz val="10"/>
        <rFont val="Arial"/>
        <family val="2"/>
      </rPr>
      <t xml:space="preserve">
Servicios de copias en blanco y negro o de cotejo</t>
    </r>
  </si>
  <si>
    <t>Prestación del Servicio de fotocopiado en la modalidad de Outsourcing con el suministro de tóner y papel, incluyendo mantenimiento preventivo y correctivo de los equipos, para todas las Dependencias de la Contraloría de Bogotá D.C.</t>
  </si>
  <si>
    <t xml:space="preserve">Se requiere contratar la prestación del servicio de fotocopiado en la modalidad de outsourcing con el suministro de toner y papel para todas las dependencas de la Contraloría de Bogotá </t>
  </si>
  <si>
    <t>Memorando 3-2015-25725 del 09-12-2015 
Contrato 29 del 29-04-2016 con SYRTECT LTDA.</t>
  </si>
  <si>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</si>
  <si>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</si>
  <si>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</si>
  <si>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 xml:space="preserve">Memorando 3-2016-00574 del 14-01-2016.
Memorando 3-2016-05167 del 01-03-2016
Contrato suscrito No. 50 de 07-07-2016 con Vigias de Colombia S.R.L. Ltda.
</t>
  </si>
  <si>
    <t>Arrendamientos</t>
  </si>
  <si>
    <t>Arrendamiento</t>
  </si>
  <si>
    <r>
      <rPr>
        <b/>
        <sz val="10"/>
        <rFont val="Arial"/>
        <family val="2"/>
      </rPr>
      <t>80131502</t>
    </r>
    <r>
      <rPr>
        <sz val="10"/>
        <rFont val="Arial"/>
        <family val="2"/>
      </rPr>
      <t xml:space="preserve">
Arrendamiento de instalaciones comerciales o industriales</t>
    </r>
  </si>
  <si>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</si>
  <si>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La Contraloría de Bogotá no cuenta con capacidad suficiente de parqueaderos para atender la demanda de sus funcionarios para la utilizacion de los mismos.</t>
  </si>
  <si>
    <t>Memorando 3-2015-26035 del 14-12-2015. 
Devuelto con observaciones.
Reenviado memorando 3-2016-00242 del 08-01-2016.
Contrato 2 del 01-02-2016 con la Lotería de Bogotá</t>
  </si>
  <si>
    <r>
      <rPr>
        <b/>
        <sz val="10"/>
        <rFont val="Arial"/>
        <family val="2"/>
      </rPr>
      <t xml:space="preserve">78181507 </t>
    </r>
    <r>
      <rPr>
        <sz val="10"/>
        <rFont val="Arial"/>
        <family val="2"/>
      </rPr>
      <t xml:space="preserve">Reparación y
mantenimiento
</t>
    </r>
  </si>
  <si>
    <t>Prestación del servicio de mantenimiento preventivo por garantía, incluyendo el suministro de repuestos y mano de obra para nueve (9) camionetas 4x4 marca Hyundai de propiedad de la Contraloría de Bogotá D.C</t>
  </si>
  <si>
    <t>Mantener en buen funcionamiento el rodamiento del parque automotor de la Contraloría de Bogotá.</t>
  </si>
  <si>
    <r>
      <rPr>
        <b/>
        <sz val="10"/>
        <rFont val="Arial"/>
        <family val="2"/>
      </rPr>
      <t xml:space="preserve">81101605 </t>
    </r>
    <r>
      <rPr>
        <sz val="10"/>
        <rFont val="Arial"/>
        <family val="2"/>
      </rPr>
      <t xml:space="preserve">
Servicios electromecánicos
</t>
    </r>
    <r>
      <rPr>
        <b/>
        <sz val="10"/>
        <rFont val="Arial"/>
        <family val="2"/>
      </rPr>
      <t xml:space="preserve">25101503 </t>
    </r>
    <r>
      <rPr>
        <sz val="10"/>
        <rFont val="Arial"/>
        <family val="2"/>
      </rPr>
      <t xml:space="preserve">
Carros</t>
    </r>
  </si>
  <si>
    <t>Prestación del servicio de mantenimiento preventivo y correctivo integral, con el suministro de repuestos para los vehículos de propiedad de la Contraloría de Bogotá, y por los que llegare a ser legalmente responsable, al servicio de la entidad.</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</si>
  <si>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</si>
  <si>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</si>
  <si>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</si>
  <si>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t>Memorando 3-2016-18863 de 26-07-2016</t>
  </si>
  <si>
    <t>En estudios previos</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</si>
  <si>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</si>
  <si>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</si>
  <si>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t>Prestación de servicios para el desarrollo de las actividades que con llevan la aplicabilidad del "Plan Institucional de Seguridad Vial" -PlSV</t>
  </si>
  <si>
    <t>331150743-1196</t>
  </si>
  <si>
    <t>Fortalecimiento al mejoramiento de la Infraestructura Física de la Contraloria de Bogotá</t>
  </si>
  <si>
    <t>Consultoría</t>
  </si>
  <si>
    <r>
      <rPr>
        <b/>
        <sz val="10"/>
        <rFont val="Arial"/>
        <family val="2"/>
      </rPr>
      <t>80101601</t>
    </r>
    <r>
      <rPr>
        <sz val="10"/>
        <rFont val="Arial"/>
        <family val="2"/>
      </rPr>
      <t xml:space="preserve"> Estudios de factibilidad o selección de ideas de proyectos</t>
    </r>
  </si>
  <si>
    <r>
      <rPr>
        <b/>
        <sz val="10"/>
        <rFont val="Arial"/>
        <family val="2"/>
      </rPr>
      <t xml:space="preserve">META 1  Adecuar sedes y áreas de trabajo PROYECTO 1196
</t>
    </r>
    <r>
      <rPr>
        <sz val="10"/>
        <rFont val="Arial"/>
        <family val="2"/>
      </rPr>
      <t xml:space="preserve">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
Objeto: Estudio, diseño y automatización de sistemas de iluminación LED para el Edificio de la sede principal de la Contraloria de Bogotá. </t>
    </r>
  </si>
  <si>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</si>
  <si>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t>Memorando 3-2015-25996 del 14-12-2015.
Devuelto con memorando 3-2016-01084 del 22-01-2016, para realizar ajustes
Radican de nuevo necesidad 3-2016-15384 de 21-06-2016 con ajuste</t>
  </si>
  <si>
    <r>
      <rPr>
        <b/>
        <sz val="10"/>
        <rFont val="Arial"/>
        <family val="2"/>
      </rPr>
      <t xml:space="preserve">721211 </t>
    </r>
    <r>
      <rPr>
        <sz val="10"/>
        <rFont val="Arial"/>
        <family val="2"/>
      </rPr>
      <t xml:space="preserve">
Servicios de renovación y reparación de edificios comerciales y de oficinas.</t>
    </r>
  </si>
  <si>
    <r>
      <rPr>
        <b/>
        <sz val="10"/>
        <rFont val="Arial"/>
        <family val="2"/>
      </rPr>
      <t xml:space="preserve">META 1  Adecuar sedes y áreas de trabajo PROYECTO 1196
</t>
    </r>
    <r>
      <rPr>
        <sz val="10"/>
        <rFont val="Arial"/>
        <family val="2"/>
      </rPr>
      <t xml:space="preserve">
Mantenimiento, adecuación y remodelación de las áreas de trabajo para las sedes de la Contraloría de Bogotá D.C.
Objeto: Realizar el mantenimiento integral preventivo y correctivo de bienes inmuebles, adecuaciones locativas y obras de mejora que se requieran para las sedes de la Contraloría de Bogotá D.C.</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</si>
  <si>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</si>
  <si>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t xml:space="preserve">Radicacion de necesidad 3-2016-14764 de 14-6-2016.
Memorando 3-2016-18657 de 25-07-2016, unifican necesidad y radican de nuevo </t>
  </si>
  <si>
    <t>Estudios previos</t>
  </si>
  <si>
    <r>
      <rPr>
        <b/>
        <sz val="10"/>
        <rFont val="Arial"/>
        <family val="2"/>
      </rPr>
      <t>561017</t>
    </r>
    <r>
      <rPr>
        <sz val="10"/>
        <rFont val="Arial"/>
        <family val="2"/>
      </rPr>
      <t xml:space="preserve"> 
Muebles de oficina</t>
    </r>
  </si>
  <si>
    <r>
      <rPr>
        <b/>
        <sz val="10"/>
        <rFont val="Arial"/>
        <family val="2"/>
      </rPr>
      <t xml:space="preserve">META 1  Adecuar sedes y áreas de trabajo PROYECTO 1196
</t>
    </r>
    <r>
      <rPr>
        <sz val="10"/>
        <rFont val="Arial"/>
        <family val="2"/>
      </rPr>
      <t xml:space="preserve">
Suministro e instalación de mobiliario para oficinas y áreas de archivo, para las diferentes dependencias y sedes de la Contraloría de Bogotá, D.C.</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</si>
  <si>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</si>
  <si>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 xml:space="preserve">Obra </t>
  </si>
  <si>
    <r>
      <rPr>
        <b/>
        <sz val="10"/>
        <rFont val="Arial"/>
        <family val="2"/>
      </rPr>
      <t xml:space="preserve">META 1  Adecuar sedes y áreas de trabajo PROYECTO 1196
</t>
    </r>
    <r>
      <rPr>
        <sz val="10"/>
        <rFont val="Arial"/>
        <family val="2"/>
      </rPr>
      <t xml:space="preserve">
Obras  de mitigación para el  manejo de aguas servidas, superficiales y estabilidad geotécnica de la sede vacacional Hotel Club y Centro de Estudios de la Contraloría de Bogotá, ubicada en las fincas Pacande y Yajaira de la Vereda el Espinalito Municipio de Fusagasuga.</t>
    </r>
  </si>
  <si>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</si>
  <si>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Radico necesidad con memorando 3-2016-12615 de 20 de mayo de 2016.
Devuelto para ajuste el 13-06-2016. 
De acuerdo a la decisión aprobada en Junta de Compras No. 8 se solicita traslado de recursos por valor de $600,000,00 a la Meta 2 del proyecto 1196.</t>
  </si>
  <si>
    <t>72121103 Servicios de renovación y reparación de edificios comerciales y de oficinas</t>
  </si>
  <si>
    <r>
      <rPr>
        <b/>
        <sz val="10"/>
        <rFont val="Arial"/>
        <family val="2"/>
      </rPr>
      <t>META 1  Adecuar sedes y áreas de trabajo PROYECTO 1196
Saldo disponible teniendo en cuenta el contrato suscrito 51-2016</t>
    </r>
    <r>
      <rPr>
        <sz val="10"/>
        <rFont val="Arial"/>
        <family val="2"/>
      </rPr>
      <t xml:space="preserve">
Mantenimiento preventivo y correctivo de las puertas en vidrio templado instaladas en los accesos en las diferentes dependencias del edificio Lotería de Bogotá, sede principal de la Contraloría de Bogotá.</t>
    </r>
  </si>
  <si>
    <t xml:space="preserve">
Se debe garantizar la seguridad y salud de los funcionarios frente a situaciones o accidentes de trabajo que pongan en riesgo su bienestar en los lugares de trabajo, así como brindar seguridad a los visitantes de la entidad, proporcionando instalaciones en óptimas condiciones de funcionamiento.
</t>
  </si>
  <si>
    <r>
      <rPr>
        <b/>
        <sz val="10"/>
        <rFont val="Arial"/>
        <family val="2"/>
      </rPr>
      <t>META 1  Adecuar sedes y áreas de trabajo PROYECTO 1196</t>
    </r>
    <r>
      <rPr>
        <sz val="10"/>
        <rFont val="Arial"/>
        <family val="2"/>
      </rPr>
      <t xml:space="preserve">
Mantenimiento preventivo y correctivo de las puertas en vidrio templado instaladas en los accesos en las diferentes dependencias del edificio Lotería de Bogotá, sede principal de la Contraloría de Bogotá.</t>
    </r>
  </si>
  <si>
    <t xml:space="preserve">Memorando 3-2016-08946 del 13-04-2016.  
Aprobado Junta de Compras del 18-04-2016.
Contrato No. 51 de 11-07-2016 con DRV Ingenieria </t>
  </si>
  <si>
    <t>Concurso de Méritos</t>
  </si>
  <si>
    <t>Interventoria</t>
  </si>
  <si>
    <r>
      <rPr>
        <b/>
        <sz val="10"/>
        <rFont val="Arial"/>
        <family val="2"/>
      </rPr>
      <t>80101600</t>
    </r>
    <r>
      <rPr>
        <sz val="10"/>
        <rFont val="Arial"/>
        <family val="2"/>
      </rPr>
      <t xml:space="preserve"> Gerencia de Proyectos</t>
    </r>
  </si>
  <si>
    <r>
      <rPr>
        <b/>
        <sz val="10"/>
        <rFont val="Arial"/>
        <family val="2"/>
      </rPr>
      <t xml:space="preserve">META 1  Adecuar sedes y áreas de trabajo PROYECTO 1196
</t>
    </r>
    <r>
      <rPr>
        <sz val="10"/>
        <rFont val="Arial"/>
        <family val="2"/>
      </rPr>
      <t xml:space="preserve">
Interventoría técnica, administrativa, jurídica, financiera y ambiental de la obras de mitigación para el  manejo de aguas servidas, superficiales y estabilidad geotécnica del Centro de Estudios de la Contraloría de Bogotá. </t>
    </r>
  </si>
  <si>
    <t xml:space="preserve">Interventoria tecnica, adminsitrativa, juridica, fianncuiera y ambiental de la obras de mitigación para el  manejo de aguas servidas, superficiales y estabilidad geotécnica del Centro de Estudios de la Contraloría de Bogotá. </t>
  </si>
  <si>
    <t>25101500
Vehículos de 
Pasajeros</t>
  </si>
  <si>
    <r>
      <rPr>
        <b/>
        <sz val="10"/>
        <rFont val="Arial"/>
        <family val="2"/>
      </rPr>
      <t xml:space="preserve">META 2 Adquirir vehículos  PROYECTO 1196 </t>
    </r>
    <r>
      <rPr>
        <sz val="10"/>
        <rFont val="Arial"/>
        <family val="2"/>
      </rPr>
      <t xml:space="preserve">
Adquirir  ocho (8) vehículos por reposición para el ejercicio de la función de vigilancia y control a la gestión fiscal. </t>
    </r>
  </si>
  <si>
    <t>Se requiere renovar el parque automotor de la Contraloría, para lograr eficiencia en el consumo de combustible y mantenimiento y mejorar el desarrollo de los operativos misionales que se deben cumplir en ejercicio de la labor fiscalizadora de la Entidad.</t>
  </si>
  <si>
    <t>De acuerdo a la decisión aprobada en Junta de Compras No. 8 se solicita traslado de recursos por valor de $600,000,00 a la Meta 2 del proyecto 1196.</t>
  </si>
  <si>
    <t xml:space="preserve">META 5.
Adición 1 y prórroga 1 al Contrato 062 de 2015 con Areas Verdes Ltda. Objeto: Contratar la prestación del servicio de mantenimiento de material vegetal para la Contraloría de Bogotá.
</t>
  </si>
  <si>
    <t>SANDRA MILENA JIMÉNEZ CASTAÑO</t>
  </si>
  <si>
    <t>Memorando solicitando adición y prórroga de fecha 30-03-2016.
Adición 2 y prórroga al contrato 62 de 2015 con AREAS VERDES LTDA</t>
  </si>
  <si>
    <t>76121501
Recolección o destrucción o transformación o eliminación de basuras</t>
  </si>
  <si>
    <t>META 5.
Prestación del servicio de recolección, manejo, transporte y disposición final de los residuos peligrosos - tóneres, luminarias y envases contaminados - generados por la Contraloría de Bogotá.</t>
  </si>
  <si>
    <t xml:space="preserve">La Contraloría de Bogotá es generadora de residuos peligrosos (toner, luminarias y envases contaminados) por este motivo debe garantizar la disposición final de estos residuos, dando cumplimiento a la normativa ambiental sobre la materia. </t>
  </si>
  <si>
    <t>Memorando 3-2016-03974 del 17-02-2016
Contrato 27 del 18-04-2016 con AMBIENTE Y SOLUCIONES SAS</t>
  </si>
  <si>
    <t>Fortalecimiento de la Capacidad Institucional para un Control Fiscal Efectivo y Transparente</t>
  </si>
  <si>
    <t>77102003 Servicios de presentación de informes de generación o eliminación de residuos.</t>
  </si>
  <si>
    <t>META 5.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</si>
  <si>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Se la prestación de servicios de  un profesional  especializado en temas ambientales para  apoyar la elaboración de la Cartilla de Criterios Ambientales de la Contraloría de Bogotá y para la actualización de la Matriz Normativa del Plan Institucional de Gestión Ambiental PIGA, con el fin de cumplir con los requisitos establecidos por la Secretaría Distrital de Ambiente.</t>
  </si>
  <si>
    <t>Memorando del 02-03-2016.
Adición 1 y Prórroga 1 al contrato 118 del 2015, con  MARÍA CATALINA SÁENZ HIGUERA</t>
  </si>
  <si>
    <r>
      <rPr>
        <b/>
        <sz val="10"/>
        <rFont val="Arial"/>
        <family val="2"/>
      </rPr>
      <t>META 7.</t>
    </r>
    <r>
      <rPr>
        <sz val="10"/>
        <rFont val="Arial"/>
        <family val="2"/>
      </rPr>
      <t xml:space="preserve">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r>
  </si>
  <si>
    <t>Se requiere contratar la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</si>
  <si>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Memorando del 08-02-2016.
Contrato 9 del 18-02-2016, con CÉSAR GERMÁN ESPINOSA MONTAÑA</t>
  </si>
  <si>
    <t>80161506 Servicios de
Archivo de Datos</t>
  </si>
  <si>
    <r>
      <rPr>
        <b/>
        <sz val="10"/>
        <rFont val="Arial"/>
        <family val="2"/>
      </rPr>
      <t>META 7.</t>
    </r>
    <r>
      <rPr>
        <sz val="10"/>
        <rFont val="Arial"/>
        <family val="2"/>
      </rPr>
      <t xml:space="preserve">
Prestación de Servicios como técnico archivista y administración documental para el apoyo al grupo de Gestión Documental</t>
    </r>
  </si>
  <si>
    <t>Prestación de servicios de apoyo técnico al equipo de Gestión Documental en la implementación del Programa de Gestión Documental de la Contraloría de Bogotá D.C, de conformidad con las normas archivísticas vigentes.</t>
  </si>
  <si>
    <t>Radicación necesidad: Memorando del 08-02-2016.
Contrato 25 del 05 de abril de 2015 con IGNACIO MANUEL EPINAYU PUSHAINA</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</si>
  <si>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</si>
  <si>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Prestación de servicios de apoyo al equipo de Gestión Documental en la implementación del Programa de Gestión Documental de la Contraloría de Bogotá D.C, de conformidad con las normas archivísticas vigentes.</t>
  </si>
  <si>
    <t>Memorando del 08-02-2016.
Contrato 7 del 17-02-2016 con NASLY JANETH CASTRO CAMARGO</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</si>
  <si>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</si>
  <si>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Memorando del 08-02-2016.
Contrato 10 del 18-02-2016 con LUZ HELENA BUITRAGO FRANCO</t>
  </si>
  <si>
    <t>Memorando del 08-02-2016.
Contyrato 16 del 26-02-2016 con ANYI TATIANA FORERO MARTIN</t>
  </si>
  <si>
    <t>Memorando del 08-02-2016.
Contrato 17 del 29-02-2016 con GINNA MARCELA BONILLA</t>
  </si>
  <si>
    <t>Radicación necesidad: Memorando del 08-02-2016.
Contrato 23 del 01-04-2016 con HILDA MARÍA BARRAGÁN APONTE</t>
  </si>
  <si>
    <t>Memorando del 08-02-2016.
Contrato 20 del 10-03-2016 con HEDDER ALEJANDRO VALLEJO FRANCO</t>
  </si>
  <si>
    <t>Memorando del 08-02-2016.
Contrato 6 del 17-02-2016 con ERIKA VIVIANA GARZÓN ZAMORA</t>
  </si>
  <si>
    <t xml:space="preserve">Adquisición de Kits de carretera para dotar adecuadamente el parque automotor de propiedad de la Contraloría de Bogotá y/o de los que llegaré a ser legalmente responsable, con elementos básicos de prevención y seguridad vial de los conductores a nivel nacional. </t>
  </si>
  <si>
    <t xml:space="preserve">Dar cumplimiento a lo reglamentado en el Plan Institucional de Seguridad vial PISV, para lo cual se hace necesario dotar al parque automotor de la entidad de botiquines y equipos de carretera para darle cumplimiento a la normatividad legal vigente y garantizar la seguridad e integridad de los actores viales con el uso de estos elementos, </t>
  </si>
  <si>
    <t>Memorando 3-2016-07738 del 01-04-2016
Se reenvia memeorando con ajustes: 3-2016-16951 de 07-07-2016
Memorando 3-2016-19144 de 27-07-2016, se radica de nuevo necesidad con los ajustes respectivos</t>
  </si>
  <si>
    <r>
      <rPr>
        <b/>
        <sz val="10"/>
        <rFont val="Arial"/>
        <family val="2"/>
      </rPr>
      <t>78131602</t>
    </r>
    <r>
      <rPr>
        <sz val="10"/>
        <rFont val="Arial"/>
        <family val="2"/>
      </rPr>
      <t xml:space="preserve">
Almacenaje de archivos de carpetas</t>
    </r>
  </si>
  <si>
    <r>
      <rPr>
        <b/>
        <sz val="10"/>
        <rFont val="Arial"/>
        <family val="2"/>
      </rPr>
      <t>META 3 Gestión Documental Proyecto 1195</t>
    </r>
    <r>
      <rPr>
        <sz val="10"/>
        <rFont val="Arial"/>
        <family val="2"/>
      </rPr>
      <t xml:space="preserve">
Programa del sistema integrado de  conservación para Archivo Documental</t>
    </r>
  </si>
  <si>
    <t>Se requiere contratar el programa del sistema integrado de  conservación para Archivo Documental.</t>
  </si>
  <si>
    <t>Recursos disponibles de la contratación realizada</t>
  </si>
  <si>
    <r>
      <rPr>
        <b/>
        <sz val="10"/>
        <rFont val="Arial"/>
        <family val="2"/>
      </rPr>
      <t>80161506</t>
    </r>
    <r>
      <rPr>
        <sz val="10"/>
        <rFont val="Arial"/>
        <family val="2"/>
      </rPr>
      <t xml:space="preserve"> Servicios de
Archivo de
Datos</t>
    </r>
  </si>
  <si>
    <r>
      <rPr>
        <b/>
        <sz val="10"/>
        <rFont val="Arial"/>
        <family val="2"/>
      </rPr>
      <t>META 7.</t>
    </r>
    <r>
      <rPr>
        <sz val="10"/>
        <rFont val="Arial"/>
        <family val="2"/>
      </rPr>
      <t xml:space="preserve">
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r>
  </si>
  <si>
    <t xml:space="preserve">Se requiere contar con el apoyo de un profesional en archivística que lidere y acompañe el proceso de gestión documental, para cumplir durante la presente vigencia con lo establecido en el Programa de Gestión Documental, el Plan Institucional de Archivo –PINAR y el Plan de Acción de la Meta 7 del Proyecto de Inversión 776. Es importante anotar que en la actualidad se está adelantando la implementación de las Tablas de Retención Documental –TRD, así como el análisis y diseño del Sistema de Gestión Electrónico de Documentos de Archivo, para lo cual se hace indispensable disponer del apoyo de este profesional.
Lo anterior, teniendo en cuenta los requerimientos del archivo Distrital para dar cumplimiento a la Ley 594 de 2000, que contempla como objeto: “Establecer las reglas y principios generales que regulan la función archivística del Estado”, y lo estipulado en la Ley 1409 de 2010, “Por la cual se reglamenta el ejercicio profesional de la Archivística”. 
</t>
  </si>
  <si>
    <t>Radicación Necesidad: 11-04-2016.
Contrato 30 del 29-04-2016 con CECILIA CHÁVEZ ROMERO</t>
  </si>
  <si>
    <r>
      <rPr>
        <b/>
        <sz val="11"/>
        <rFont val="Calibri"/>
        <family val="2"/>
      </rPr>
      <t xml:space="preserve">86101705 </t>
    </r>
    <r>
      <rPr>
        <sz val="11"/>
        <rFont val="Calibri"/>
        <family val="2"/>
      </rPr>
      <t>Capacitación administrativa</t>
    </r>
  </si>
  <si>
    <r>
      <rPr>
        <b/>
        <sz val="10"/>
        <rFont val="Arial"/>
        <family val="2"/>
      </rPr>
      <t>META 3 Gestión Documental Proyecto 1195</t>
    </r>
    <r>
      <rPr>
        <sz val="10"/>
        <rFont val="Arial"/>
        <family val="2"/>
      </rPr>
      <t xml:space="preserve">
Programa de capacitación Decreto 1080 de 2015 y Ley 594 de 2000</t>
    </r>
  </si>
  <si>
    <t>Se requiere contratar el programa de capacitación en el Decreto 1080 de 2015 y Ley 594 de 2000.</t>
  </si>
  <si>
    <t xml:space="preserve">CONTRALORA AUXILIAR </t>
  </si>
  <si>
    <r>
      <rPr>
        <b/>
        <sz val="10"/>
        <rFont val="Arial"/>
        <family val="2"/>
      </rPr>
      <t>META 4 PROYECTO 1195</t>
    </r>
    <r>
      <rPr>
        <sz val="10"/>
        <rFont val="Arial"/>
        <family val="2"/>
      </rPr>
      <t xml:space="preserve">
Implementar NICSP 100% Nuevo marco normativo contable bajo normas internacionales de contabilidad del sector público - NICSP</t>
    </r>
  </si>
  <si>
    <t>Se requiere Implementar NICSP 100% Nuevo marco normativo contable bajo normas internacionales de contabilidad del sector público - NICSP</t>
  </si>
  <si>
    <t xml:space="preserve">CONTRALORA AUXILIAR - SUBDIRECCION DE CAPACITACION - SUBDIRECCION FINANCIERA </t>
  </si>
  <si>
    <t>801015 Servicios consultoria negocios administración corporativa
801016 Gerencia de proyectos
861017 Servicios de capacitación no- cientifica</t>
  </si>
  <si>
    <r>
      <rPr>
        <b/>
        <sz val="10"/>
        <rFont val="Arial"/>
        <family val="2"/>
      </rPr>
      <t>Meta 8</t>
    </r>
    <r>
      <rPr>
        <sz val="10"/>
        <rFont val="Arial"/>
        <family val="2"/>
      </rPr>
      <t xml:space="preserve">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r>
  </si>
  <si>
    <t xml:space="preserve">Se requiere contratar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</si>
  <si>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Se radica necesidad el 16 de mayo de 2016
Contrato suscrito No. 37 de 23 de mayo de 2016 con Luis Alfonso Colmenares Rodriguez</t>
  </si>
  <si>
    <t>Se radica necesidad el 16 de mayo de 2016
Contrato suscrito No. 38 de 23 de mayo de 2016 con Hernando Ferney Marin Rodriguez</t>
  </si>
  <si>
    <t xml:space="preserve">OFICINA ASESORA JURÍDICA </t>
  </si>
  <si>
    <t>80121704  Servicios legales sobre contratos
80121706 Servicios Legales sobre derecho laboral.
80121707 Servicios Legales para disputas laborales.</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</si>
  <si>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</si>
  <si>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</si>
  <si>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</si>
  <si>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Memorando 3-2016-00698 del 18-01-2016
Contrato 1 del 01-02-2016 con WILSON RUIZ OREJUELA</t>
  </si>
  <si>
    <t xml:space="preserve">SUBDIRECCIÓN DE CONTRATACIÓN </t>
  </si>
  <si>
    <t>80121704  Servicios legales sobre contratos</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</si>
  <si>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</si>
  <si>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</si>
  <si>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SANDRA MILENA CÁCERES GONZÁLEZ</t>
  </si>
  <si>
    <t>Memorando del 28-01-2016.
Contrato 3 del 02-02-2016 con YASMINA GRACIELA ARAUJO RORIGUEZ</t>
  </si>
  <si>
    <t>DIRECCIÓN SECTOR SALUD</t>
  </si>
  <si>
    <t>85101707 Servicios de
evaluación al
sistema de salud</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</si>
  <si>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</si>
  <si>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</si>
  <si>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t>SORAYA ASTRID MURCIA QUINTERO</t>
  </si>
  <si>
    <t>Memorando del 29-01-2016.
Contato 5 del 17-02-2016 con AMAIDA PALACIOS JAIMES</t>
  </si>
  <si>
    <t xml:space="preserve">DIRECCION DE RESPONSABILIDAD FISCAL </t>
  </si>
  <si>
    <t xml:space="preserve">Contratar los servicios profesionales -abogados-para que adelanten los procesos de responsabilidad fiscal que se tramitan en la Contraloría de Bogotá y así evitar que se presenten los fenómenos jurídicos de prescripción y de la caducidad. Todo ello conforme al reparto que le sea asignado. </t>
  </si>
  <si>
    <t>Se requiere apoyo al desarrollo de los procesos de Responsabilidad Fiscal y Jurisdicción Coactiva desde la vigencia 2010, para evitar que opere el fenómeno jurídico de la prescripción.</t>
  </si>
  <si>
    <t>MAURICIO BARON GRANADOS - Director Responsabilidad Fiscal y Jurisdiccion  Coactiva</t>
  </si>
  <si>
    <t>Se aprueba necesidad de contratacion en Junta de Compras No. 6 de 20-06-2016.
Se radica necesidad memorando 3-2016-15405 de 21-06-2016
Contrato no. 54 de 22-07-2016 con Edgar Alberto Medina Silva
Nota: se ajuste el palzo de 6 a 5 meses.</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</si>
  <si>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</si>
  <si>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Se aprueba necesidad de contratacion en Junta de Compras No. 6 de 20-06-2016.
Se radica necesidad memorando 3-2016-15405 de 21-06-2016
Contrato No. 55 de 26-07-2016 con Vasco Javier Guevara Gonzalez 
Nota: se ajuste el palzo de 6 a 5 meses.</t>
  </si>
  <si>
    <t>Se aprueba necesidad de contratacion en Junta de Compras No. 6 de 20-06-2016.
Se radica necesidad memorando 3-2016-15405 de 21-06-2016
Contrato 56 de 26-07-2016 con Luz Paola Melo Coy
Nota: se ajuste el palzo de 6 a 5 meses.</t>
  </si>
  <si>
    <t>Se aprueba necesidad de contratacion en Junta de Compras No. 6 de 20-06-2016.
Se radica necesidad memorando 3-2016-15405 de 21-06-2016
Contrato No. 57 de 27-07-2016 con Oduber Alexis Ramirez Arenas 
Nota: se ajuste el palzo de 6 a 5 meses.</t>
  </si>
  <si>
    <t>Se aprueba necesidad de contratacion en Junta de Compras No. 6 de 20-06-2016.
Se radica necesidad memorando 3-2016-15405 de 21-06-2016</t>
  </si>
  <si>
    <t>Prestación de servicios de Avaluó y Peritaje de dos (2) camionetas, cuatro (4) camperos y (2) Campero3400 cc   de propiedad de la Contraloría de Bogotá.</t>
  </si>
  <si>
    <t xml:space="preserve">Que los vehículos tipo camionetas Chevrolet Luv D-MAX 2007 y los camperos Chevrolet Grand Vitara 2006 y los camperos Toyota Prado 2009 de acuerdo a su tipología requieren reposición con el fin de foratalecer la presencia del ejercicio de control fiscal en todas las localidades de la ciudad incluyendo las de dificil acceso, por lo tanto para iniciar el proceso de reposición y que estos vehiculos sean objeto de reforma se hace necesario el avaluó y peritaje. </t>
  </si>
  <si>
    <t>Esta necesidad fue aprobado en Junta de Compras No. 8 -2016.
Se radica necesidad con memorando 3-2016-19029 de 26-07-2016</t>
  </si>
  <si>
    <t xml:space="preserve">Estudio previo </t>
  </si>
  <si>
    <t>DIRECCION TECNICA DE PLANEACION</t>
  </si>
  <si>
    <r>
      <rPr>
        <b/>
        <sz val="10"/>
        <rFont val="Arial"/>
        <family val="2"/>
      </rPr>
      <t>META 1 PROYECTO 1195</t>
    </r>
    <r>
      <rPr>
        <sz val="10"/>
        <rFont val="Arial"/>
        <family val="2"/>
      </rPr>
      <t xml:space="preserve">
Meta 1 "</t>
    </r>
    <r>
      <rPr>
        <i/>
        <sz val="10"/>
        <rFont val="Arial"/>
        <family val="2"/>
      </rPr>
      <t>Desarrollar y ejecutar estrategias para fortalecer el Sistema Integrado de Gestión - SIG en la Contraloria de Bogotá, D.C. a cargo de la Dirección de Planeación"</t>
    </r>
  </si>
  <si>
    <t xml:space="preserve">Desarrollar y ejecutar estrategias para fortalecer el Sistema Integrado de Gestión - SIG en la Contraloria de Bogotá, D.C. a cargo de la Dirección de Planeación </t>
  </si>
  <si>
    <t>Se envia memorando 3-2016-18362 de 19-07-16 a la Dirección de Planeación para que radique las necesidades de contratación con cargo a la meta 1 del proyecto 1195, para ser aprobadas en Junta de Compras</t>
  </si>
  <si>
    <t>31-012-2016</t>
  </si>
  <si>
    <r>
      <rPr>
        <b/>
        <sz val="10"/>
        <rFont val="Arial"/>
        <family val="2"/>
      </rPr>
      <t>META 5 PROYECTO 1195</t>
    </r>
    <r>
      <rPr>
        <sz val="10"/>
        <rFont val="Arial"/>
        <family val="2"/>
      </rPr>
      <t xml:space="preserve">
Meta 5 "Apoyar el 100% de los Procesos de Responsabilidad Fiscal proximos a preescribir"</t>
    </r>
  </si>
  <si>
    <t xml:space="preserve">Se requiere apoyo al desarrollo de los procesos de Responsabilidad Fiscal y Jurisdicción Coactiva,  para evitar que opere el fenómeno jurídico de la prescripción y la caducidad </t>
  </si>
  <si>
    <t>Se aprueba necesidad de contratación en Junta de Compras No. 8 de 25-07-2016.
Se encuentra en proceso de trasldo de recursos de la Meta 1 del Proyecto 1196 a la Meta 5 del Proyecto 1195.</t>
  </si>
  <si>
    <r>
      <rPr>
        <b/>
        <sz val="10"/>
        <rFont val="Arial"/>
        <family val="2"/>
      </rPr>
      <t>META 5 PROYECTO 1195</t>
    </r>
    <r>
      <rPr>
        <sz val="10"/>
        <rFont val="Arial"/>
        <family val="2"/>
      </rPr>
      <t xml:space="preserve">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</si>
  <si>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Se aprueba necesidad de contratación en Junta de Compras No. 8 de 25-07-2016.
Se encuentra en proceso de trasldo de recursos de la Meta 1 del Proyecto 1196 a la Meta 5 del Proyecto 1195.
Memorando de radicación de necesidad 3-2016-19244 de 28-07-2016</t>
  </si>
  <si>
    <t xml:space="preserve">77101601 Planificación de Desarrollo Ambiental Urbano </t>
  </si>
  <si>
    <t>En desarrollo del PAD 2016 en la Dirección de Hbitat y Ambiente, de acuerdo a los establecido en el Acuerdo 519 de 2012, la Constitución Política de Colombai Art. 209 y la Resolución Reglamentaria 041-2014, se hace necesario contrtar personal suficiente e idoneo para atender los requerimientos técnicos ambientales de la dependencia, que surgan en desarrollo de las funciones en el proceso auditor del JBJCM, el IDIGER-FONDIGER y la SDA</t>
  </si>
  <si>
    <t>LUZ MARY PERALTA RODRIGUEZ - Dirección Hábitat y Ambiente</t>
  </si>
  <si>
    <t>Se aprueba necesidad de contratación en Junta de Compras No. 8 de 25-07-2016
Memorando 3-2016-19270 de 28-07-2016</t>
  </si>
  <si>
    <t xml:space="preserve">OFICINA ASESORA JURIDICA </t>
  </si>
  <si>
    <t>80121704 Servicios Legales Sobre Contratos
80121706 Servicios Legales sobre derecho laboral 
80121707 Servicios Legales para disputas laborales</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</si>
  <si>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</si>
  <si>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t>
  </si>
  <si>
    <t>Se aprueba necesidad de contratación en Junta de Compras No. 8 de 25-07-2016.
Memorando 3-2016-19254 de 28-07-2016</t>
  </si>
  <si>
    <t xml:space="preserve">80101508 Servicios de asesoramientos sobre inteligencia empresarial </t>
  </si>
  <si>
    <t xml:space="preserve">Prestar los servicios profesionales para apoyar la estrategia de comunicación a nivel interno de la organización y los procesos que se adelanten en desarrollo de la misma. </t>
  </si>
  <si>
    <t>En desarrollo de los objetivos institucionales, le trabajo de comunicación a nivel interno de la organización requiere una labor permanente dado el carácter de transversalidad de la información en todos los niveles y dependencias de la entidad.
Se requiere la contratación de una persona con experiencia en el manejo de procesos de comunicación al interior de las organizaciones y en el desarrollo de estrategias comunicacionales y de mejoramiento del clima organizacional.</t>
  </si>
  <si>
    <t xml:space="preserve">JORGE MAURICIO PINILLA BELTRAN </t>
  </si>
  <si>
    <t>Se aprueba necesidad de contratación en Junta de Compras No. 8 de 25-07-2016
Memorando 3-2016-19255 de 28-07-2016</t>
  </si>
  <si>
    <t>DIRECCION DE ESTUDIOS DE ECONOMIA Y POLITICA PUBLICA</t>
  </si>
  <si>
    <t>Contratar un profesional para prestar apoyo a la Dirección de Estudios de Economía y Política Pública, en la consecución, análisis, revisión y consolidación de la información que en el área se desarrollan conforme al PAE 2016, al Plan de Acción 2016 y a las instrucciones que imparta el Contralor de Bogotá o el Contralor Auxiliar y que requiera la elaboración, proyección o aprobación, según el caso, por parte del Director de Estudios de Economía y Política Pública.</t>
  </si>
  <si>
    <t xml:space="preserve">La Dirección de Estudios de Economía de conformidad con lo establecido en el Acuerdo 519  de 2012, es responsable de la elaboración de los productos contemplados en el Plan Anual de Estudios, a través de tres Subdirecciones que la integran, a saber: Subdirección de Evaluación de Política Pública, Subdirección de Estudios de Económicos y Fiscales y Subdirección de Estadísticas y Análisis Presupuestal y Financiero. </t>
  </si>
  <si>
    <t>RODRIGO ALONSO  VERA JAIMES</t>
  </si>
  <si>
    <t>Se aprueba necesidad de contratación en Junta de Compras No. 8 de 25-07-2016
Memorando 3-2016-19504 de 29-07-2016</t>
  </si>
  <si>
    <t xml:space="preserve">DIRECCION ADMINISTRATIVA Y FINANCIERA - SUBDIRECCION DE CONTRATACION </t>
  </si>
  <si>
    <t xml:space="preserve">80121704 Servicios Legales Sobre Contratos
</t>
  </si>
  <si>
    <t>Contratar la prestación de servicios profesionales de un (1) abogado para la realización y desarrollo de las actividades jurídicas propias de la Dirección Administrativa y Financiera  y la Subdireción de Contratación de la Contraloría de Bogotá, D.C.</t>
  </si>
  <si>
    <t>La Dirección Administrativa y Financiera maneja y adelanta diversas actividades de carácter jurídico relacionadas con los temas y funciones propias de las Subdirecciones de Contratación, Financiera, Recursos Materiales y Servicios Generales, circunstancia que implica contar con un profesional en derecho para dar trámite a los actos administrativos que surjan del desarrollo de las tareas de las dependencias mencionadas. Por lo anterior, se requiere la persona a contratar para el apoyo jurídico de la Dirección Administrativa y Financiera cuente conocimiento y experiencia en el área de derecho administrativo.
la Subdirección de Contratación de acuerdo a sus funciones debe adelantar diversos procedimientos, actuaciones y tramites de carácter jurídico, dentro de las que se destacan por su número y frecuencia las convocatorias públicas que se adelantan y se encuentra determinadas en el Plan Anual de Adquisiciones (PAA) con sus respectivas modificaciones; para lo cual no cuenta con profesionales en derecho suficientes, toda vez que los abogados asignados a esta Subdirección por la carga laboral no pueden desarrollar las labores de apoyo necesarias para el cumplimiento de las tareas a cargo de dicha dependencia. Por lo anterior, se requiere que la persona a contratar para el apoyo jurídico de la Subdirección de Contratación que cuente con amplios conocimientos en derecho contractual y administrativo.</t>
  </si>
  <si>
    <t>OSCAR JULIAN SANCHEZ CASAS
- LINDA TATIANA SABOGAL RODRIGUEZ</t>
  </si>
  <si>
    <t>Se aprueba necesidad de contratación en Junta de Compras No. 8 de 25-07-2016
Memorando 3-2016-19459 de 29-07-2016</t>
  </si>
  <si>
    <r>
      <rPr>
        <b/>
        <sz val="10"/>
        <rFont val="Arial"/>
        <family val="2"/>
      </rPr>
      <t>META 2 Diseñar e implementar Sistema de Gestión de Seguridad de la Información PROYECTO 1194</t>
    </r>
    <r>
      <rPr>
        <sz val="10"/>
        <rFont val="Arial"/>
        <family val="2"/>
      </rPr>
      <t xml:space="preserve">
Contratar la prestación de servicios profesionales a la Dirección de Responsabilidad Fiscal y Jurisdicción Coactiva, tendientes a definir los criterios de carácter jurídico para la elaboración del procedimiento necesarios para la adopción del modelo de expediente electrónico, teniendo en cuenta la estructura administrativa y operativa de la Dirección de Responsabilidad de Fiscal y Jurisdicción Coactiva. </t>
    </r>
  </si>
  <si>
    <t xml:space="preserve">Teniendo en cuenta el alto impacto que ha cobrado las nuevas tecnologías de la información en el ambito nacional y en el desarrollo de las entidades públicas, puesto que se han convertido en herramientas computacionales e informaticas que procesan, sintetizan, recuperaqn y presentan información incorparada de la más variada forma y consolida, se ha constituido en un conjunto de soportes y canales para el tratamiento y acceso a la información, para dar forma, registrar, almacenar y difundir </t>
  </si>
  <si>
    <t>Se aprueba necesidad de Contratación en Junta de Compras No. 8 de 25-07-2016
Memorando 3-2016-19510 de 01-08-2016</t>
  </si>
  <si>
    <t>TOTALES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</si>
</sst>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64" formatCode="_ * #,##0.00_ ;_ * \-#,##0.00_ ;_ * &quot;-&quot;??_ ;_ @_ "/>
    <numFmt numFmtId="165" formatCode="_ * #,##0_ ;_ * \-#,##0_ ;_ * &quot;-&quot;??_ ;_ @_ "/>
    <numFmt numFmtId="166" formatCode="#,##0.00\ _€"/>
    <numFmt numFmtId="167" formatCode="d/mm/yyyy;@"/>
    <numFmt numFmtId="168" formatCode="#,##0\ _€"/>
    <numFmt numFmtId="169" formatCode="0_)"/>
    <numFmt numFmtId="170" formatCode="dd/mm/yyyy;@"/>
    <numFmt numFmtId="171" formatCode="[$$-240A]#,##0"/>
    <numFmt numFmtId="172" formatCode="yyyy\-mm\-dd;@"/>
  </numFmts>
  <fonts count="20" x14ac:knownFonts="1">
    <font>
      <sz val="10"/>
      <name val="Arial"/>
      <family val="2"/>
    </font>
    <font>
      <sz val="10"/>
      <name val="Arial"/>
      <family val="2"/>
    </font>
    <font>
      <b/>
      <sz val="20"/>
      <name val="Arial"/>
      <family val="2"/>
    </font>
    <font>
      <b/>
      <sz val="12"/>
      <name val="Arial"/>
      <family val="2"/>
    </font>
    <font>
      <sz val="11"/>
      <color indexed="8"/>
      <name val="Calibri"/>
      <family val="2"/>
    </font>
    <font>
      <b/>
      <sz val="11"/>
      <name val="Arial"/>
      <family val="2"/>
    </font>
    <font>
      <b/>
      <sz val="9"/>
      <name val="Arial"/>
      <family val="2"/>
    </font>
    <font>
      <b/>
      <sz val="10"/>
      <name val="Arial"/>
      <family val="2"/>
    </font>
    <font>
      <sz val="10"/>
      <color rgb="FFFF0000"/>
      <name val="Arial"/>
      <family val="2"/>
    </font>
    <font>
      <sz val="10"/>
      <color indexed="8"/>
      <name val="Arial"/>
      <family val="2"/>
    </font>
    <font>
      <b/>
      <sz val="10"/>
      <color indexed="8"/>
      <name val="Arial"/>
      <family val="2"/>
    </font>
    <font>
      <sz val="11"/>
      <name val="Calibri"/>
      <family val="2"/>
    </font>
    <font>
      <sz val="10"/>
      <color theme="1"/>
      <name val="Arial"/>
      <family val="2"/>
    </font>
    <font>
      <sz val="11"/>
      <name val="Arial"/>
      <family val="2"/>
    </font>
    <font>
      <sz val="9"/>
      <name val="Arial"/>
      <family val="2"/>
    </font>
    <font>
      <sz val="10"/>
      <color indexed="63"/>
      <name val="Arial"/>
      <family val="2"/>
    </font>
    <font>
      <sz val="10"/>
      <color rgb="FF000000"/>
      <name val="Arial"/>
      <family val="2"/>
    </font>
    <font>
      <sz val="11"/>
      <color rgb="FFFF0000"/>
      <name val="Calibri"/>
      <family val="2"/>
    </font>
    <font>
      <b/>
      <sz val="11"/>
      <name val="Calibri"/>
      <family val="2"/>
    </font>
    <font>
      <i/>
      <sz val="1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4" fillId="0" borderId="0"/>
    <xf numFmtId="0" fontId="1" fillId="0" borderId="0"/>
    <xf numFmtId="164" fontId="1" fillId="0" borderId="0" applyFont="0" applyFill="0" applyBorder="0" applyAlignment="0" applyProtection="0"/>
    <xf numFmtId="0" fontId="1" fillId="0" borderId="0"/>
  </cellStyleXfs>
  <cellXfs count="233">
    <xf numFmtId="0" fontId="0" fillId="0" borderId="0" xfId="0"/>
    <xf numFmtId="0" fontId="0" fillId="0" borderId="1" xfId="0" applyFill="1" applyBorder="1" applyAlignment="1">
      <alignment horizontal="center"/>
    </xf>
    <xf numFmtId="0" fontId="0" fillId="0" borderId="2" xfId="0" applyFill="1" applyBorder="1"/>
    <xf numFmtId="0" fontId="0" fillId="0" borderId="3" xfId="0" applyFill="1" applyBorder="1"/>
    <xf numFmtId="0" fontId="0" fillId="0" borderId="0" xfId="0" applyFill="1"/>
    <xf numFmtId="0" fontId="0" fillId="0" borderId="4" xfId="0" applyFill="1" applyBorder="1" applyAlignment="1">
      <alignment horizontal="center"/>
    </xf>
    <xf numFmtId="0" fontId="0" fillId="0" borderId="5" xfId="0" applyFill="1" applyBorder="1"/>
    <xf numFmtId="0" fontId="0" fillId="0" borderId="0" xfId="0" applyFill="1" applyBorder="1"/>
    <xf numFmtId="0" fontId="0" fillId="0" borderId="6" xfId="0" applyFill="1" applyBorder="1" applyAlignment="1">
      <alignment horizontal="center"/>
    </xf>
    <xf numFmtId="0" fontId="0" fillId="0" borderId="7" xfId="0" applyFill="1" applyBorder="1"/>
    <xf numFmtId="0" fontId="0" fillId="0" borderId="8" xfId="0" applyFill="1" applyBorder="1"/>
    <xf numFmtId="49" fontId="5" fillId="2" borderId="9" xfId="2" applyNumberFormat="1" applyFont="1" applyFill="1" applyBorder="1" applyAlignment="1">
      <alignment horizontal="center" vertical="center" wrapText="1"/>
    </xf>
    <xf numFmtId="49" fontId="6" fillId="2" borderId="9" xfId="2" applyNumberFormat="1" applyFont="1" applyFill="1" applyBorder="1" applyAlignment="1">
      <alignment horizontal="center" vertical="center" wrapText="1"/>
    </xf>
    <xf numFmtId="49" fontId="6" fillId="2" borderId="9" xfId="3" applyNumberFormat="1" applyFont="1" applyFill="1" applyBorder="1" applyAlignment="1">
      <alignment horizontal="center" vertical="center" wrapText="1"/>
    </xf>
    <xf numFmtId="165" fontId="6" fillId="2" borderId="9" xfId="1" applyNumberFormat="1" applyFont="1" applyFill="1" applyBorder="1" applyAlignment="1">
      <alignment horizontal="center" vertical="center" wrapText="1"/>
    </xf>
    <xf numFmtId="3" fontId="6" fillId="2" borderId="9" xfId="2" applyNumberFormat="1" applyFont="1" applyFill="1" applyBorder="1" applyAlignment="1">
      <alignment horizontal="center" vertical="center" wrapText="1"/>
    </xf>
    <xf numFmtId="166" fontId="6" fillId="2" borderId="9" xfId="2" applyNumberFormat="1" applyFont="1" applyFill="1" applyBorder="1" applyAlignment="1">
      <alignment horizontal="center" vertical="center" wrapText="1"/>
    </xf>
    <xf numFmtId="0" fontId="6" fillId="2" borderId="9" xfId="2" applyNumberFormat="1" applyFont="1" applyFill="1" applyBorder="1" applyAlignment="1">
      <alignment horizontal="center" vertical="center" wrapText="1"/>
    </xf>
    <xf numFmtId="0" fontId="6" fillId="2" borderId="10" xfId="2" applyNumberFormat="1" applyFont="1" applyFill="1" applyBorder="1" applyAlignment="1">
      <alignment horizontal="center" vertical="center" wrapText="1"/>
    </xf>
    <xf numFmtId="0" fontId="7" fillId="2" borderId="10" xfId="2" applyNumberFormat="1" applyFont="1" applyFill="1" applyBorder="1" applyAlignment="1">
      <alignment horizontal="center" vertical="center" wrapText="1"/>
    </xf>
    <xf numFmtId="0" fontId="7" fillId="2" borderId="11" xfId="2" applyNumberFormat="1" applyFont="1" applyFill="1" applyBorder="1" applyAlignment="1">
      <alignment horizontal="center" vertical="center" wrapText="1"/>
    </xf>
    <xf numFmtId="0" fontId="4" fillId="2" borderId="0" xfId="2" applyFill="1" applyAlignment="1">
      <alignment horizontal="justify" vertical="center"/>
    </xf>
    <xf numFmtId="0" fontId="4" fillId="2" borderId="0" xfId="2" applyFill="1"/>
    <xf numFmtId="0" fontId="0" fillId="2" borderId="0" xfId="0" applyFill="1"/>
    <xf numFmtId="1" fontId="1" fillId="0" borderId="10" xfId="0" applyNumberFormat="1" applyFont="1" applyFill="1" applyBorder="1" applyAlignment="1">
      <alignment horizontal="center" vertical="top" wrapText="1"/>
    </xf>
    <xf numFmtId="49" fontId="1" fillId="0" borderId="10" xfId="3" applyNumberFormat="1" applyFont="1" applyFill="1" applyBorder="1" applyAlignment="1">
      <alignment horizontal="justify" vertical="top"/>
    </xf>
    <xf numFmtId="49" fontId="1" fillId="0" borderId="10" xfId="2" applyNumberFormat="1" applyFont="1" applyFill="1" applyBorder="1" applyAlignment="1">
      <alignment horizontal="center" vertical="top" wrapText="1"/>
    </xf>
    <xf numFmtId="49" fontId="1" fillId="0" borderId="10" xfId="2" applyNumberFormat="1" applyFont="1" applyFill="1" applyBorder="1" applyAlignment="1">
      <alignment horizontal="justify" vertical="top" wrapText="1"/>
    </xf>
    <xf numFmtId="49" fontId="1" fillId="0" borderId="10" xfId="2" applyNumberFormat="1" applyFont="1" applyFill="1" applyBorder="1" applyAlignment="1">
      <alignment horizontal="right" vertical="top" wrapText="1"/>
    </xf>
    <xf numFmtId="49" fontId="1" fillId="0" borderId="10" xfId="2" applyNumberFormat="1" applyFont="1" applyFill="1" applyBorder="1" applyAlignment="1">
      <alignment horizontal="left" vertical="top" wrapText="1"/>
    </xf>
    <xf numFmtId="0" fontId="1" fillId="0" borderId="10" xfId="2" applyFont="1" applyFill="1" applyBorder="1" applyAlignment="1">
      <alignment horizontal="left" vertical="top" wrapText="1"/>
    </xf>
    <xf numFmtId="0" fontId="1" fillId="0" borderId="10" xfId="2" applyFont="1" applyFill="1" applyBorder="1" applyAlignment="1">
      <alignment horizontal="justify" vertical="top" wrapText="1"/>
    </xf>
    <xf numFmtId="165" fontId="1" fillId="0" borderId="10" xfId="1" applyNumberFormat="1" applyFont="1" applyFill="1" applyBorder="1" applyAlignment="1">
      <alignment horizontal="right" vertical="top"/>
    </xf>
    <xf numFmtId="165" fontId="8" fillId="0" borderId="10" xfId="1" applyNumberFormat="1" applyFont="1" applyFill="1" applyBorder="1" applyAlignment="1">
      <alignment horizontal="right" vertical="top"/>
    </xf>
    <xf numFmtId="167" fontId="1" fillId="0" borderId="10" xfId="0" applyNumberFormat="1" applyFont="1" applyFill="1" applyBorder="1" applyAlignment="1">
      <alignment horizontal="right" vertical="top"/>
    </xf>
    <xf numFmtId="167" fontId="1" fillId="0" borderId="10" xfId="0" applyNumberFormat="1" applyFont="1" applyFill="1" applyBorder="1" applyAlignment="1">
      <alignment horizontal="right" vertical="top" wrapText="1"/>
    </xf>
    <xf numFmtId="168" fontId="1" fillId="0" borderId="10" xfId="0" applyNumberFormat="1" applyFont="1" applyFill="1" applyBorder="1" applyAlignment="1">
      <alignment horizontal="center" vertical="top"/>
    </xf>
    <xf numFmtId="0" fontId="1" fillId="0" borderId="10" xfId="0" applyFont="1" applyFill="1" applyBorder="1" applyAlignment="1">
      <alignment horizontal="left" vertical="top" wrapText="1"/>
    </xf>
    <xf numFmtId="0" fontId="1" fillId="0" borderId="10" xfId="0" applyNumberFormat="1" applyFont="1" applyFill="1" applyBorder="1" applyAlignment="1" applyProtection="1">
      <alignment horizontal="justify" vertical="top" wrapText="1"/>
    </xf>
    <xf numFmtId="0" fontId="1" fillId="0" borderId="11" xfId="2" applyFont="1" applyFill="1" applyBorder="1" applyAlignment="1">
      <alignment horizontal="justify" vertical="top" wrapText="1"/>
    </xf>
    <xf numFmtId="0" fontId="4" fillId="0" borderId="10" xfId="2" applyFill="1" applyBorder="1" applyAlignment="1">
      <alignment horizontal="justify" vertical="top"/>
    </xf>
    <xf numFmtId="0" fontId="4" fillId="0" borderId="10" xfId="2" applyFill="1" applyBorder="1" applyAlignment="1">
      <alignment vertical="top" wrapText="1"/>
    </xf>
    <xf numFmtId="0" fontId="1" fillId="0" borderId="10" xfId="0" applyFont="1" applyFill="1" applyBorder="1" applyAlignment="1">
      <alignment horizontal="justify" vertical="top"/>
    </xf>
    <xf numFmtId="0" fontId="4" fillId="0" borderId="10" xfId="2" applyFill="1" applyBorder="1" applyAlignment="1">
      <alignment vertical="center"/>
    </xf>
    <xf numFmtId="0" fontId="4" fillId="0" borderId="0" xfId="2" applyFill="1" applyAlignment="1">
      <alignment vertical="center"/>
    </xf>
    <xf numFmtId="0" fontId="0" fillId="0" borderId="0" xfId="0" applyFill="1" applyAlignment="1">
      <alignment vertical="center"/>
    </xf>
    <xf numFmtId="0" fontId="1" fillId="0" borderId="10" xfId="2" applyFont="1" applyFill="1" applyBorder="1" applyAlignment="1">
      <alignment vertical="top" wrapText="1"/>
    </xf>
    <xf numFmtId="0" fontId="9" fillId="0" borderId="10" xfId="2" applyFont="1" applyFill="1" applyBorder="1" applyAlignment="1">
      <alignment horizontal="center" vertical="top" wrapText="1"/>
    </xf>
    <xf numFmtId="0" fontId="9" fillId="0" borderId="10" xfId="2" applyFont="1" applyFill="1" applyBorder="1" applyAlignment="1">
      <alignmen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justify" vertical="top" wrapText="1"/>
    </xf>
    <xf numFmtId="168" fontId="0" fillId="0" borderId="10" xfId="0" applyNumberFormat="1" applyFill="1" applyBorder="1" applyAlignment="1">
      <alignment vertical="top"/>
    </xf>
    <xf numFmtId="0" fontId="8" fillId="0" borderId="10" xfId="0" applyFont="1" applyFill="1" applyBorder="1"/>
    <xf numFmtId="167" fontId="0" fillId="0" borderId="10" xfId="0" applyNumberFormat="1" applyFill="1" applyBorder="1" applyAlignment="1">
      <alignment vertical="top"/>
    </xf>
    <xf numFmtId="0" fontId="0" fillId="0" borderId="10" xfId="0" applyNumberFormat="1" applyFill="1" applyBorder="1" applyAlignment="1">
      <alignment horizontal="center" vertical="top" wrapText="1"/>
    </xf>
    <xf numFmtId="0" fontId="1" fillId="0" borderId="10" xfId="0" applyNumberFormat="1" applyFont="1" applyFill="1" applyBorder="1" applyAlignment="1">
      <alignment vertical="top" wrapText="1"/>
    </xf>
    <xf numFmtId="0" fontId="9" fillId="0" borderId="10" xfId="2" applyFont="1" applyFill="1" applyBorder="1" applyAlignment="1">
      <alignment horizontal="justify" vertical="top" wrapText="1"/>
    </xf>
    <xf numFmtId="0" fontId="9" fillId="0" borderId="11" xfId="2" applyFont="1" applyFill="1" applyBorder="1" applyAlignment="1">
      <alignment horizontal="justify" vertical="top"/>
    </xf>
    <xf numFmtId="0" fontId="9" fillId="0" borderId="10" xfId="2" applyFont="1" applyFill="1" applyBorder="1" applyAlignment="1">
      <alignment horizontal="justify" vertical="top"/>
    </xf>
    <xf numFmtId="0" fontId="8" fillId="0" borderId="0" xfId="0" applyFont="1" applyFill="1"/>
    <xf numFmtId="0" fontId="0" fillId="0" borderId="10" xfId="0" applyFill="1" applyBorder="1" applyAlignment="1">
      <alignment horizontal="justify" vertical="center" wrapText="1"/>
    </xf>
    <xf numFmtId="166" fontId="0" fillId="0" borderId="10" xfId="0" applyNumberFormat="1" applyFill="1" applyBorder="1" applyAlignment="1">
      <alignment vertical="center"/>
    </xf>
    <xf numFmtId="167" fontId="1" fillId="0" borderId="10" xfId="0" applyNumberFormat="1" applyFont="1" applyFill="1" applyBorder="1" applyAlignment="1" applyProtection="1">
      <alignment horizontal="center" vertical="top" wrapText="1"/>
    </xf>
    <xf numFmtId="0" fontId="9" fillId="0" borderId="11" xfId="2" applyFont="1" applyFill="1" applyBorder="1" applyAlignment="1">
      <alignment horizontal="justify" vertical="top" wrapText="1"/>
    </xf>
    <xf numFmtId="0" fontId="1" fillId="0" borderId="11" xfId="0" applyFont="1" applyFill="1" applyBorder="1" applyAlignment="1">
      <alignment horizontal="justify" vertical="top"/>
    </xf>
    <xf numFmtId="168" fontId="0" fillId="0" borderId="12" xfId="0" applyNumberFormat="1" applyFill="1" applyBorder="1" applyAlignment="1">
      <alignment vertical="top"/>
    </xf>
    <xf numFmtId="0" fontId="8" fillId="0" borderId="12" xfId="0" applyFont="1" applyFill="1" applyBorder="1"/>
    <xf numFmtId="14" fontId="0" fillId="0" borderId="10" xfId="0" applyNumberFormat="1" applyFill="1" applyBorder="1" applyAlignment="1">
      <alignment vertical="top"/>
    </xf>
    <xf numFmtId="168" fontId="0" fillId="0" borderId="10" xfId="0" applyNumberFormat="1" applyFill="1" applyBorder="1" applyAlignment="1">
      <alignment horizontal="center" vertical="top"/>
    </xf>
    <xf numFmtId="14" fontId="0" fillId="0" borderId="10" xfId="0" applyNumberFormat="1" applyFill="1" applyBorder="1" applyAlignment="1">
      <alignment horizontal="center" vertical="top"/>
    </xf>
    <xf numFmtId="168" fontId="0" fillId="0" borderId="10" xfId="0" applyNumberFormat="1" applyFill="1" applyBorder="1" applyAlignment="1">
      <alignment horizontal="left" vertical="center" wrapText="1"/>
    </xf>
    <xf numFmtId="0" fontId="9" fillId="0" borderId="11" xfId="2" applyFont="1" applyFill="1" applyBorder="1" applyAlignment="1">
      <alignment horizontal="justify" vertical="center"/>
    </xf>
    <xf numFmtId="0" fontId="8" fillId="0" borderId="11" xfId="0" applyFont="1" applyFill="1" applyBorder="1"/>
    <xf numFmtId="0" fontId="8" fillId="0" borderId="10" xfId="0" applyFont="1" applyFill="1" applyBorder="1" applyAlignment="1">
      <alignment horizontal="justify"/>
    </xf>
    <xf numFmtId="14" fontId="0" fillId="0" borderId="10" xfId="0" applyNumberFormat="1" applyFill="1" applyBorder="1" applyAlignment="1">
      <alignment vertical="center"/>
    </xf>
    <xf numFmtId="168" fontId="0" fillId="0"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14" fontId="0" fillId="0" borderId="10" xfId="0" applyNumberFormat="1" applyFill="1" applyBorder="1" applyAlignment="1">
      <alignment horizontal="left" vertical="center" wrapText="1"/>
    </xf>
    <xf numFmtId="0" fontId="0" fillId="0" borderId="10" xfId="0" applyFill="1" applyBorder="1" applyAlignment="1">
      <alignment vertical="top"/>
    </xf>
    <xf numFmtId="0" fontId="0" fillId="0" borderId="10" xfId="0" applyNumberFormat="1" applyFill="1" applyBorder="1" applyAlignment="1">
      <alignment horizontal="center" vertical="top"/>
    </xf>
    <xf numFmtId="0" fontId="1" fillId="0" borderId="10" xfId="2" applyFont="1" applyFill="1" applyBorder="1" applyAlignment="1">
      <alignment horizontal="center" vertical="top" wrapText="1"/>
    </xf>
    <xf numFmtId="0" fontId="1" fillId="0" borderId="10" xfId="0" applyFont="1" applyFill="1" applyBorder="1" applyAlignment="1">
      <alignment vertical="top" wrapText="1"/>
    </xf>
    <xf numFmtId="165" fontId="1" fillId="0" borderId="10" xfId="4" applyNumberFormat="1" applyFont="1" applyFill="1" applyBorder="1" applyAlignment="1" applyProtection="1">
      <alignment horizontal="center" vertical="top" wrapText="1"/>
    </xf>
    <xf numFmtId="165" fontId="8" fillId="0" borderId="10" xfId="0" applyNumberFormat="1" applyFont="1" applyFill="1" applyBorder="1"/>
    <xf numFmtId="167" fontId="1" fillId="0" borderId="10" xfId="2" applyNumberFormat="1" applyFont="1" applyFill="1" applyBorder="1" applyAlignment="1">
      <alignment vertical="top" wrapText="1"/>
    </xf>
    <xf numFmtId="168" fontId="1" fillId="0" borderId="10" xfId="2" applyNumberFormat="1" applyFont="1" applyFill="1" applyBorder="1" applyAlignment="1">
      <alignment horizontal="center" vertical="top" wrapText="1"/>
    </xf>
    <xf numFmtId="0" fontId="9" fillId="0" borderId="10" xfId="2" applyFont="1" applyFill="1" applyBorder="1" applyAlignment="1">
      <alignment horizontal="center" vertical="top"/>
    </xf>
    <xf numFmtId="168" fontId="1" fillId="0" borderId="10" xfId="2" applyNumberFormat="1" applyFont="1" applyFill="1" applyBorder="1" applyAlignment="1">
      <alignment vertical="top" wrapText="1"/>
    </xf>
    <xf numFmtId="0" fontId="4" fillId="0" borderId="10" xfId="2" applyFill="1" applyBorder="1" applyAlignment="1">
      <alignment horizontal="justify" vertical="center"/>
    </xf>
    <xf numFmtId="49" fontId="1" fillId="0" borderId="10" xfId="3" applyNumberFormat="1" applyFont="1" applyFill="1" applyBorder="1" applyAlignment="1">
      <alignment horizontal="center" vertical="top" wrapText="1"/>
    </xf>
    <xf numFmtId="0" fontId="1" fillId="0" borderId="10" xfId="2" applyFont="1" applyFill="1" applyBorder="1" applyAlignment="1">
      <alignment horizontal="right" vertical="top" wrapText="1"/>
    </xf>
    <xf numFmtId="165" fontId="1" fillId="0" borderId="10" xfId="1" applyNumberFormat="1" applyFont="1" applyFill="1" applyBorder="1" applyAlignment="1">
      <alignment horizontal="right" vertical="top" wrapText="1"/>
    </xf>
    <xf numFmtId="165" fontId="1" fillId="0" borderId="10" xfId="1" applyNumberFormat="1" applyFont="1" applyFill="1" applyBorder="1" applyAlignment="1" applyProtection="1">
      <alignment horizontal="right" vertical="top" wrapText="1"/>
    </xf>
    <xf numFmtId="0" fontId="0" fillId="0" borderId="0" xfId="0" applyFill="1" applyAlignment="1">
      <alignment vertical="top"/>
    </xf>
    <xf numFmtId="0" fontId="1" fillId="0" borderId="0" xfId="0" applyFont="1" applyFill="1" applyAlignment="1">
      <alignment vertical="center"/>
    </xf>
    <xf numFmtId="0" fontId="4" fillId="0" borderId="10" xfId="2" applyFill="1" applyBorder="1" applyAlignment="1">
      <alignment vertical="top"/>
    </xf>
    <xf numFmtId="0" fontId="4" fillId="0" borderId="0" xfId="2" applyFill="1" applyAlignment="1">
      <alignment vertical="top"/>
    </xf>
    <xf numFmtId="0" fontId="4" fillId="0" borderId="10" xfId="2" applyFill="1" applyBorder="1" applyAlignment="1">
      <alignment horizontal="justify" vertical="top" wrapText="1"/>
    </xf>
    <xf numFmtId="165" fontId="4" fillId="0" borderId="0" xfId="2" applyNumberFormat="1" applyFill="1" applyAlignment="1">
      <alignment vertical="center"/>
    </xf>
    <xf numFmtId="165" fontId="1" fillId="0" borderId="0" xfId="1" applyNumberFormat="1" applyFont="1" applyFill="1" applyBorder="1" applyAlignment="1">
      <alignment horizontal="right" vertical="top"/>
    </xf>
    <xf numFmtId="0" fontId="11" fillId="0" borderId="10" xfId="2" applyFont="1" applyFill="1" applyBorder="1" applyAlignment="1">
      <alignment vertical="center"/>
    </xf>
    <xf numFmtId="0" fontId="11" fillId="0" borderId="10" xfId="2" applyFont="1" applyFill="1" applyBorder="1" applyAlignment="1">
      <alignment horizontal="justify" vertical="center"/>
    </xf>
    <xf numFmtId="0" fontId="11" fillId="0" borderId="0" xfId="2" applyFont="1" applyFill="1" applyAlignment="1">
      <alignment vertical="center"/>
    </xf>
    <xf numFmtId="49" fontId="1" fillId="0" borderId="13" xfId="2" applyNumberFormat="1" applyFont="1" applyFill="1" applyBorder="1" applyAlignment="1">
      <alignment horizontal="left" vertical="top" wrapText="1"/>
    </xf>
    <xf numFmtId="3" fontId="1" fillId="0" borderId="10" xfId="0" applyNumberFormat="1" applyFont="1" applyFill="1" applyBorder="1" applyAlignment="1">
      <alignment vertical="top"/>
    </xf>
    <xf numFmtId="168" fontId="1" fillId="0" borderId="10" xfId="0" applyNumberFormat="1" applyFont="1" applyFill="1" applyBorder="1" applyAlignment="1">
      <alignment horizontal="center" vertical="top" wrapText="1"/>
    </xf>
    <xf numFmtId="14" fontId="1" fillId="0" borderId="10" xfId="0" applyNumberFormat="1" applyFont="1" applyFill="1" applyBorder="1" applyAlignment="1">
      <alignment horizontal="right" vertical="top" wrapText="1"/>
    </xf>
    <xf numFmtId="49" fontId="1" fillId="0" borderId="11" xfId="2" applyNumberFormat="1" applyFont="1" applyFill="1" applyBorder="1" applyAlignment="1">
      <alignment horizontal="right" vertical="top" wrapText="1"/>
    </xf>
    <xf numFmtId="165" fontId="1" fillId="0" borderId="10" xfId="1" applyNumberFormat="1" applyFont="1" applyFill="1" applyBorder="1" applyAlignment="1" applyProtection="1">
      <alignment horizontal="center" vertical="top" wrapText="1"/>
    </xf>
    <xf numFmtId="0" fontId="1" fillId="0" borderId="0" xfId="0" applyFont="1" applyFill="1" applyAlignment="1">
      <alignment vertical="top"/>
    </xf>
    <xf numFmtId="167" fontId="1" fillId="0" borderId="10" xfId="0" applyNumberFormat="1" applyFont="1" applyFill="1" applyBorder="1" applyAlignment="1">
      <alignment horizontal="center" vertical="top" wrapText="1"/>
    </xf>
    <xf numFmtId="0" fontId="4" fillId="0" borderId="10" xfId="2" applyFill="1" applyBorder="1" applyAlignment="1">
      <alignment vertical="center" wrapText="1"/>
    </xf>
    <xf numFmtId="169" fontId="1" fillId="0" borderId="10" xfId="3" applyNumberFormat="1" applyFont="1" applyFill="1" applyBorder="1" applyAlignment="1" applyProtection="1">
      <alignment horizontal="center" vertical="top"/>
    </xf>
    <xf numFmtId="0" fontId="9" fillId="0" borderId="10" xfId="2" applyFont="1" applyFill="1" applyBorder="1" applyAlignment="1">
      <alignment horizontal="left" vertical="top" wrapText="1"/>
    </xf>
    <xf numFmtId="167" fontId="12" fillId="0" borderId="10" xfId="2" applyNumberFormat="1" applyFont="1" applyFill="1" applyBorder="1" applyAlignment="1">
      <alignment horizontal="right" vertical="top" wrapText="1"/>
    </xf>
    <xf numFmtId="168" fontId="12" fillId="0" borderId="10" xfId="2" applyNumberFormat="1" applyFont="1" applyFill="1" applyBorder="1" applyAlignment="1">
      <alignment horizontal="center" vertical="top" wrapText="1"/>
    </xf>
    <xf numFmtId="0" fontId="12" fillId="0" borderId="10" xfId="2" applyFont="1" applyFill="1" applyBorder="1" applyAlignment="1">
      <alignment horizontal="justify" vertical="top" wrapText="1"/>
    </xf>
    <xf numFmtId="0" fontId="1" fillId="0" borderId="10" xfId="2" applyFont="1" applyFill="1" applyBorder="1" applyAlignment="1">
      <alignment horizontal="center" vertical="top"/>
    </xf>
    <xf numFmtId="167" fontId="1" fillId="0" borderId="10" xfId="2" applyNumberFormat="1" applyFont="1" applyFill="1" applyBorder="1" applyAlignment="1">
      <alignment horizontal="right" vertical="top" wrapText="1"/>
    </xf>
    <xf numFmtId="14" fontId="1" fillId="0" borderId="10" xfId="0" applyNumberFormat="1" applyFont="1" applyFill="1" applyBorder="1" applyAlignment="1">
      <alignment horizontal="right" vertical="top"/>
    </xf>
    <xf numFmtId="170" fontId="1" fillId="0" borderId="10" xfId="0" applyNumberFormat="1" applyFont="1" applyFill="1" applyBorder="1" applyAlignment="1">
      <alignment horizontal="right" vertical="top"/>
    </xf>
    <xf numFmtId="0" fontId="1" fillId="0" borderId="10" xfId="0" applyNumberFormat="1" applyFont="1" applyFill="1" applyBorder="1" applyAlignment="1">
      <alignment horizontal="center" vertical="top"/>
    </xf>
    <xf numFmtId="3" fontId="1" fillId="0" borderId="10" xfId="2" applyNumberFormat="1" applyFont="1" applyFill="1" applyBorder="1" applyAlignment="1">
      <alignment horizontal="justify" vertical="top" wrapText="1"/>
    </xf>
    <xf numFmtId="3" fontId="1" fillId="0" borderId="11" xfId="2" applyNumberFormat="1" applyFont="1" applyFill="1" applyBorder="1" applyAlignment="1">
      <alignment horizontal="justify" vertical="top" wrapText="1"/>
    </xf>
    <xf numFmtId="0" fontId="11" fillId="0" borderId="10" xfId="2" applyFont="1" applyFill="1" applyBorder="1" applyAlignment="1">
      <alignment horizontal="justify" vertical="top"/>
    </xf>
    <xf numFmtId="0" fontId="11" fillId="0" borderId="10" xfId="2" applyFont="1" applyFill="1" applyBorder="1" applyAlignment="1">
      <alignment horizontal="justify" vertical="top" wrapText="1"/>
    </xf>
    <xf numFmtId="0" fontId="11" fillId="0" borderId="10" xfId="2" applyFont="1" applyFill="1" applyBorder="1" applyAlignment="1">
      <alignment vertical="top"/>
    </xf>
    <xf numFmtId="0" fontId="11" fillId="0" borderId="0" xfId="2" applyFont="1" applyFill="1" applyAlignment="1">
      <alignment vertical="top"/>
    </xf>
    <xf numFmtId="0" fontId="1" fillId="0" borderId="0" xfId="0" applyNumberFormat="1" applyFont="1" applyFill="1" applyBorder="1" applyAlignment="1">
      <alignment horizontal="center" vertical="top" wrapText="1"/>
    </xf>
    <xf numFmtId="166" fontId="1" fillId="0" borderId="10" xfId="2" applyNumberFormat="1" applyFont="1" applyFill="1" applyBorder="1" applyAlignment="1">
      <alignment horizontal="justify" vertical="top" wrapText="1"/>
    </xf>
    <xf numFmtId="0" fontId="1" fillId="0" borderId="10" xfId="0" applyNumberFormat="1" applyFont="1" applyFill="1" applyBorder="1" applyAlignment="1">
      <alignment horizontal="center" vertical="top" wrapText="1"/>
    </xf>
    <xf numFmtId="166" fontId="1" fillId="0" borderId="11" xfId="2" applyNumberFormat="1" applyFont="1" applyFill="1" applyBorder="1" applyAlignment="1">
      <alignment horizontal="justify" vertical="top" wrapText="1"/>
    </xf>
    <xf numFmtId="171" fontId="11" fillId="0" borderId="10" xfId="2" applyNumberFormat="1" applyFont="1" applyFill="1" applyBorder="1" applyAlignment="1">
      <alignment vertical="top"/>
    </xf>
    <xf numFmtId="171" fontId="11" fillId="0" borderId="0" xfId="2" applyNumberFormat="1" applyFont="1" applyFill="1" applyBorder="1" applyAlignment="1">
      <alignment vertical="top"/>
    </xf>
    <xf numFmtId="171" fontId="11" fillId="0" borderId="0" xfId="2" applyNumberFormat="1" applyFont="1" applyFill="1" applyAlignment="1">
      <alignment vertical="top"/>
    </xf>
    <xf numFmtId="0" fontId="1" fillId="0" borderId="0" xfId="0" applyFont="1" applyFill="1" applyBorder="1" applyAlignment="1">
      <alignment horizontal="center" vertical="top" wrapText="1"/>
    </xf>
    <xf numFmtId="0" fontId="11" fillId="0" borderId="10" xfId="2" applyFont="1" applyFill="1" applyBorder="1" applyAlignment="1">
      <alignment vertical="top" wrapText="1"/>
    </xf>
    <xf numFmtId="0" fontId="1" fillId="0" borderId="10" xfId="0" applyNumberFormat="1" applyFont="1" applyFill="1" applyBorder="1" applyAlignment="1">
      <alignment horizontal="left" vertical="top" wrapText="1"/>
    </xf>
    <xf numFmtId="14" fontId="11" fillId="0" borderId="10" xfId="2" applyNumberFormat="1" applyFont="1" applyFill="1" applyBorder="1" applyAlignment="1">
      <alignment horizontal="justify" vertical="top"/>
    </xf>
    <xf numFmtId="14" fontId="11" fillId="0" borderId="10" xfId="2" applyNumberFormat="1" applyFont="1" applyFill="1" applyBorder="1" applyAlignment="1">
      <alignment vertical="top"/>
    </xf>
    <xf numFmtId="0" fontId="11" fillId="0" borderId="10" xfId="2" applyFont="1" applyFill="1" applyBorder="1" applyAlignment="1">
      <alignment horizontal="center" vertical="top"/>
    </xf>
    <xf numFmtId="0" fontId="1" fillId="0" borderId="10" xfId="0" applyNumberFormat="1" applyFont="1" applyFill="1" applyBorder="1" applyAlignment="1">
      <alignment horizontal="justify" vertical="top" wrapText="1"/>
    </xf>
    <xf numFmtId="14" fontId="1" fillId="0" borderId="10" xfId="2" applyNumberFormat="1" applyFont="1" applyFill="1" applyBorder="1" applyAlignment="1">
      <alignment horizontal="justify" vertical="top" wrapText="1"/>
    </xf>
    <xf numFmtId="0" fontId="11" fillId="0" borderId="10" xfId="5" applyFont="1" applyFill="1" applyBorder="1" applyAlignment="1">
      <alignment horizontal="justify" vertical="top"/>
    </xf>
    <xf numFmtId="0" fontId="1" fillId="0" borderId="11" xfId="0" applyFont="1" applyFill="1" applyBorder="1" applyAlignment="1">
      <alignment horizontal="center" vertical="top" wrapText="1"/>
    </xf>
    <xf numFmtId="14" fontId="1" fillId="0" borderId="10" xfId="2" applyNumberFormat="1" applyFont="1" applyFill="1" applyBorder="1" applyAlignment="1">
      <alignment horizontal="right" vertical="top" wrapText="1"/>
    </xf>
    <xf numFmtId="165" fontId="1" fillId="0" borderId="10" xfId="1" applyNumberFormat="1" applyFont="1" applyFill="1" applyBorder="1" applyAlignment="1">
      <alignment horizontal="center" vertical="top"/>
    </xf>
    <xf numFmtId="0" fontId="13" fillId="0" borderId="10" xfId="2"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0" xfId="0" applyFont="1" applyFill="1" applyBorder="1" applyAlignment="1">
      <alignment vertical="top"/>
    </xf>
    <xf numFmtId="0" fontId="4" fillId="0" borderId="10" xfId="2" applyFont="1" applyFill="1" applyBorder="1" applyAlignment="1">
      <alignment horizontal="justify" vertical="top" wrapText="1"/>
    </xf>
    <xf numFmtId="0" fontId="1" fillId="0" borderId="11" xfId="2" applyFont="1" applyFill="1" applyBorder="1" applyAlignment="1">
      <alignment horizontal="justify" vertical="top"/>
    </xf>
    <xf numFmtId="170" fontId="1" fillId="0" borderId="10" xfId="0" applyNumberFormat="1" applyFont="1" applyFill="1" applyBorder="1" applyAlignment="1">
      <alignment horizontal="center" vertical="top"/>
    </xf>
    <xf numFmtId="165" fontId="4" fillId="0" borderId="0" xfId="2" applyNumberFormat="1" applyFill="1" applyAlignment="1">
      <alignment vertical="top"/>
    </xf>
    <xf numFmtId="49" fontId="1" fillId="0" borderId="11" xfId="2" applyNumberFormat="1" applyFont="1" applyFill="1" applyBorder="1" applyAlignment="1">
      <alignment horizontal="justify" vertical="top" wrapText="1"/>
    </xf>
    <xf numFmtId="0" fontId="1" fillId="0" borderId="10" xfId="0" applyFont="1" applyFill="1" applyBorder="1" applyAlignment="1" applyProtection="1">
      <alignment horizontal="justify" vertical="top" wrapText="1"/>
      <protection locked="0"/>
    </xf>
    <xf numFmtId="0" fontId="9" fillId="0" borderId="13" xfId="2" applyFont="1" applyFill="1" applyBorder="1" applyAlignment="1">
      <alignment horizontal="left" vertical="top" wrapText="1"/>
    </xf>
    <xf numFmtId="167" fontId="12" fillId="0" borderId="10" xfId="0" applyNumberFormat="1" applyFont="1" applyFill="1" applyBorder="1" applyAlignment="1">
      <alignment horizontal="right" vertical="top"/>
    </xf>
    <xf numFmtId="14" fontId="1" fillId="0" borderId="10" xfId="0" applyNumberFormat="1" applyFont="1" applyFill="1" applyBorder="1" applyAlignment="1">
      <alignment vertical="top"/>
    </xf>
    <xf numFmtId="1" fontId="1" fillId="0" borderId="10" xfId="4" applyNumberFormat="1" applyFont="1" applyFill="1" applyBorder="1" applyAlignment="1" applyProtection="1">
      <alignment horizontal="justify" vertical="top" wrapText="1"/>
    </xf>
    <xf numFmtId="0" fontId="1" fillId="0" borderId="11" xfId="0" applyFont="1" applyFill="1" applyBorder="1" applyAlignment="1">
      <alignment horizontal="justify" vertical="top" wrapText="1"/>
    </xf>
    <xf numFmtId="169" fontId="1" fillId="0" borderId="10" xfId="3" applyNumberFormat="1" applyFont="1" applyFill="1" applyBorder="1" applyAlignment="1" applyProtection="1">
      <alignment horizontal="right" vertical="top"/>
    </xf>
    <xf numFmtId="167" fontId="14" fillId="0" borderId="10" xfId="0" applyNumberFormat="1" applyFont="1" applyFill="1" applyBorder="1" applyAlignment="1" applyProtection="1">
      <alignment horizontal="center" vertical="top" wrapText="1"/>
    </xf>
    <xf numFmtId="0" fontId="4" fillId="0" borderId="0" xfId="2" applyFill="1" applyAlignment="1">
      <alignment horizontal="justify" vertical="center"/>
    </xf>
    <xf numFmtId="0" fontId="15" fillId="0" borderId="10" xfId="0" applyFont="1" applyFill="1" applyBorder="1" applyAlignment="1">
      <alignment horizontal="left" vertical="top" wrapText="1"/>
    </xf>
    <xf numFmtId="0" fontId="1" fillId="0" borderId="11" xfId="0" applyFont="1" applyFill="1" applyBorder="1" applyAlignment="1" applyProtection="1">
      <alignment horizontal="justify" vertical="top" wrapText="1"/>
      <protection locked="0"/>
    </xf>
    <xf numFmtId="0" fontId="4" fillId="0" borderId="11" xfId="2" applyFill="1" applyBorder="1" applyAlignment="1">
      <alignment vertical="center"/>
    </xf>
    <xf numFmtId="0" fontId="7" fillId="0" borderId="10" xfId="0" applyFont="1" applyFill="1" applyBorder="1" applyAlignment="1">
      <alignment horizontal="justify" vertical="top" wrapText="1"/>
    </xf>
    <xf numFmtId="169" fontId="1" fillId="0" borderId="10" xfId="3" applyNumberFormat="1" applyFont="1" applyFill="1" applyBorder="1" applyAlignment="1" applyProtection="1">
      <alignment horizontal="left" vertical="top"/>
    </xf>
    <xf numFmtId="0" fontId="4" fillId="0" borderId="11" xfId="2" applyFill="1" applyBorder="1" applyAlignment="1">
      <alignment horizontal="justify" vertical="top" wrapText="1"/>
    </xf>
    <xf numFmtId="14" fontId="1" fillId="0" borderId="10" xfId="0" applyNumberFormat="1" applyFont="1" applyFill="1" applyBorder="1" applyAlignment="1">
      <alignment horizontal="left" vertical="top" wrapText="1"/>
    </xf>
    <xf numFmtId="0" fontId="8" fillId="0" borderId="0" xfId="0" applyFont="1" applyFill="1" applyAlignment="1">
      <alignment vertical="center"/>
    </xf>
    <xf numFmtId="0" fontId="1" fillId="0" borderId="10" xfId="5" applyFont="1" applyFill="1" applyBorder="1" applyAlignment="1">
      <alignment vertical="top" wrapText="1"/>
    </xf>
    <xf numFmtId="3" fontId="1" fillId="0" borderId="10" xfId="1" applyNumberFormat="1" applyFont="1" applyFill="1" applyBorder="1" applyAlignment="1">
      <alignment horizontal="center" vertical="top"/>
    </xf>
    <xf numFmtId="167" fontId="1" fillId="0" borderId="10" xfId="0" applyNumberFormat="1" applyFont="1" applyFill="1" applyBorder="1" applyAlignment="1">
      <alignment vertical="top"/>
    </xf>
    <xf numFmtId="0" fontId="16" fillId="0" borderId="10" xfId="0" applyFont="1" applyFill="1" applyBorder="1" applyAlignment="1">
      <alignment horizontal="justify" vertical="top" wrapText="1"/>
    </xf>
    <xf numFmtId="0" fontId="1" fillId="0" borderId="10" xfId="0" applyFont="1" applyFill="1" applyBorder="1" applyAlignment="1">
      <alignment horizontal="right" vertical="top"/>
    </xf>
    <xf numFmtId="0" fontId="0" fillId="0" borderId="13" xfId="0" applyFill="1" applyBorder="1" applyAlignment="1">
      <alignment vertical="top" wrapText="1"/>
    </xf>
    <xf numFmtId="0" fontId="0" fillId="0" borderId="10" xfId="0" applyFill="1" applyBorder="1" applyAlignment="1">
      <alignment vertical="top" wrapText="1"/>
    </xf>
    <xf numFmtId="0" fontId="1" fillId="0" borderId="10" xfId="2" applyFont="1" applyFill="1" applyBorder="1" applyAlignment="1">
      <alignment horizontal="justify" vertical="top"/>
    </xf>
    <xf numFmtId="49" fontId="1" fillId="0" borderId="10" xfId="3" applyNumberFormat="1" applyFont="1" applyFill="1" applyBorder="1" applyAlignment="1">
      <alignment horizontal="justify" vertical="top" wrapText="1"/>
    </xf>
    <xf numFmtId="3" fontId="1" fillId="0" borderId="10" xfId="0" applyNumberFormat="1" applyFont="1" applyFill="1" applyBorder="1" applyAlignment="1">
      <alignment horizontal="right" vertical="top"/>
    </xf>
    <xf numFmtId="0" fontId="1" fillId="0" borderId="11" xfId="0" applyFont="1" applyFill="1" applyBorder="1" applyAlignment="1" applyProtection="1">
      <alignment horizontal="justify" vertical="top"/>
      <protection locked="0"/>
    </xf>
    <xf numFmtId="0" fontId="1" fillId="0" borderId="10" xfId="0" applyFont="1" applyFill="1" applyBorder="1" applyAlignment="1" applyProtection="1">
      <alignment horizontal="justify" vertical="top"/>
      <protection locked="0"/>
    </xf>
    <xf numFmtId="0" fontId="1" fillId="0" borderId="13" xfId="2" applyFont="1" applyFill="1" applyBorder="1" applyAlignment="1">
      <alignment horizontal="left" vertical="top" wrapText="1"/>
    </xf>
    <xf numFmtId="3" fontId="1" fillId="0" borderId="10" xfId="2" applyNumberFormat="1" applyFont="1" applyFill="1" applyBorder="1" applyAlignment="1">
      <alignment vertical="top" wrapText="1"/>
    </xf>
    <xf numFmtId="0" fontId="17" fillId="0" borderId="10" xfId="2" applyFont="1" applyFill="1" applyBorder="1" applyAlignment="1">
      <alignment vertical="center"/>
    </xf>
    <xf numFmtId="0" fontId="17" fillId="0" borderId="0" xfId="2" applyFont="1" applyFill="1" applyAlignment="1">
      <alignment vertical="center"/>
    </xf>
    <xf numFmtId="0" fontId="1" fillId="0" borderId="0" xfId="0" applyFont="1" applyFill="1"/>
    <xf numFmtId="165" fontId="1" fillId="0" borderId="10" xfId="1" applyNumberFormat="1" applyFont="1" applyFill="1" applyBorder="1" applyAlignment="1">
      <alignment horizontal="justify" vertical="top" wrapText="1"/>
    </xf>
    <xf numFmtId="0" fontId="17" fillId="0" borderId="10" xfId="2" applyFont="1" applyFill="1" applyBorder="1" applyAlignment="1">
      <alignment horizontal="justify" vertical="center"/>
    </xf>
    <xf numFmtId="5" fontId="1" fillId="0" borderId="10" xfId="1" applyNumberFormat="1" applyFont="1" applyFill="1" applyBorder="1" applyAlignment="1">
      <alignment horizontal="justify" vertical="top" wrapText="1"/>
    </xf>
    <xf numFmtId="14" fontId="1" fillId="0" borderId="11" xfId="0" applyNumberFormat="1" applyFont="1" applyFill="1" applyBorder="1" applyAlignment="1">
      <alignment horizontal="justify" vertical="top" wrapText="1"/>
    </xf>
    <xf numFmtId="0" fontId="11" fillId="0" borderId="10" xfId="0" applyFont="1" applyFill="1" applyBorder="1" applyAlignment="1">
      <alignment horizontal="justify" vertical="top" wrapText="1"/>
    </xf>
    <xf numFmtId="14" fontId="1" fillId="0" borderId="11" xfId="0" applyNumberFormat="1" applyFont="1" applyFill="1" applyBorder="1" applyAlignment="1">
      <alignment horizontal="left" vertical="top" wrapText="1"/>
    </xf>
    <xf numFmtId="0" fontId="1" fillId="0" borderId="13" xfId="2" applyFont="1" applyFill="1" applyBorder="1" applyAlignment="1">
      <alignment vertical="top" wrapText="1"/>
    </xf>
    <xf numFmtId="172" fontId="1" fillId="0" borderId="10" xfId="0" applyNumberFormat="1" applyFont="1" applyFill="1" applyBorder="1" applyAlignment="1" applyProtection="1">
      <alignment horizontal="justify" vertical="top" wrapText="1"/>
    </xf>
    <xf numFmtId="5" fontId="1" fillId="0" borderId="11" xfId="1" applyNumberFormat="1" applyFont="1" applyFill="1" applyBorder="1" applyAlignment="1">
      <alignment horizontal="left" vertical="top" wrapText="1"/>
    </xf>
    <xf numFmtId="0" fontId="1" fillId="0" borderId="10" xfId="0" applyFont="1" applyFill="1" applyBorder="1"/>
    <xf numFmtId="5" fontId="1" fillId="0" borderId="10" xfId="1" applyNumberFormat="1" applyFont="1" applyFill="1" applyBorder="1" applyAlignment="1">
      <alignment horizontal="left" vertical="top" wrapText="1"/>
    </xf>
    <xf numFmtId="14" fontId="1" fillId="0" borderId="10" xfId="0" applyNumberFormat="1" applyFont="1" applyFill="1" applyBorder="1" applyAlignment="1">
      <alignment horizontal="justify" vertical="top" wrapText="1"/>
    </xf>
    <xf numFmtId="0" fontId="1" fillId="0" borderId="11" xfId="2" applyFont="1" applyFill="1" applyBorder="1" applyAlignment="1">
      <alignment horizontal="left" vertical="top" wrapText="1"/>
    </xf>
    <xf numFmtId="0" fontId="1" fillId="0" borderId="11" xfId="2" applyFont="1" applyFill="1" applyBorder="1" applyAlignment="1">
      <alignment horizontal="center" vertical="top" wrapText="1"/>
    </xf>
    <xf numFmtId="1" fontId="1" fillId="0" borderId="10" xfId="1" applyNumberFormat="1" applyFont="1" applyFill="1" applyBorder="1" applyAlignment="1" applyProtection="1">
      <alignment horizontal="justify" vertical="top" wrapText="1"/>
    </xf>
    <xf numFmtId="0" fontId="1" fillId="0" borderId="11" xfId="2" applyFont="1" applyFill="1" applyBorder="1" applyAlignment="1">
      <alignment vertical="top" wrapText="1"/>
    </xf>
    <xf numFmtId="0" fontId="1" fillId="0" borderId="10" xfId="0" applyFont="1" applyFill="1" applyBorder="1" applyAlignment="1">
      <alignment horizontal="right" vertical="top" wrapText="1"/>
    </xf>
    <xf numFmtId="0" fontId="9" fillId="0" borderId="10" xfId="2" applyFont="1" applyFill="1" applyBorder="1" applyAlignment="1">
      <alignment horizontal="center" vertical="center"/>
    </xf>
    <xf numFmtId="0" fontId="1" fillId="0" borderId="10" xfId="0" applyFont="1" applyFill="1" applyBorder="1" applyAlignment="1">
      <alignment horizontal="center" vertical="top"/>
    </xf>
    <xf numFmtId="167" fontId="1" fillId="0" borderId="10" xfId="0" applyNumberFormat="1" applyFont="1" applyFill="1" applyBorder="1" applyAlignment="1" applyProtection="1">
      <alignment horizontal="right" vertical="top" wrapText="1"/>
    </xf>
    <xf numFmtId="0" fontId="0" fillId="0" borderId="10" xfId="0" applyFill="1" applyBorder="1" applyAlignment="1">
      <alignment horizontal="center" vertical="top"/>
    </xf>
    <xf numFmtId="0" fontId="1" fillId="0" borderId="0" xfId="0" applyFont="1" applyFill="1" applyAlignment="1">
      <alignment vertical="top" wrapText="1"/>
    </xf>
    <xf numFmtId="14" fontId="1" fillId="0" borderId="13" xfId="0" applyNumberFormat="1" applyFont="1" applyFill="1" applyBorder="1" applyAlignment="1">
      <alignment horizontal="left" vertical="center" wrapText="1"/>
    </xf>
    <xf numFmtId="0" fontId="1" fillId="0" borderId="10" xfId="0" applyFont="1" applyFill="1" applyBorder="1" applyAlignment="1">
      <alignment horizontal="justify"/>
    </xf>
    <xf numFmtId="165" fontId="1" fillId="0" borderId="10" xfId="1" applyNumberFormat="1" applyFont="1" applyFill="1" applyBorder="1" applyAlignment="1">
      <alignment vertical="top"/>
    </xf>
    <xf numFmtId="1" fontId="12" fillId="0" borderId="10" xfId="0" applyNumberFormat="1" applyFont="1" applyFill="1" applyBorder="1" applyAlignment="1">
      <alignment horizontal="center" vertical="top" wrapText="1"/>
    </xf>
    <xf numFmtId="165" fontId="11" fillId="0" borderId="0" xfId="2" applyNumberFormat="1" applyFont="1" applyFill="1" applyAlignment="1">
      <alignment vertical="center"/>
    </xf>
    <xf numFmtId="167" fontId="1" fillId="0" borderId="10" xfId="5" applyNumberFormat="1" applyFont="1" applyFill="1" applyBorder="1" applyAlignment="1">
      <alignment horizontal="right" vertical="top"/>
    </xf>
    <xf numFmtId="167" fontId="1" fillId="0" borderId="10" xfId="5" applyNumberFormat="1" applyFont="1" applyFill="1" applyBorder="1" applyAlignment="1" applyProtection="1">
      <alignment horizontal="center" vertical="top" wrapText="1"/>
    </xf>
    <xf numFmtId="1" fontId="1" fillId="0" borderId="10" xfId="5" applyNumberFormat="1" applyFont="1" applyFill="1" applyBorder="1" applyAlignment="1">
      <alignment horizontal="center" vertical="top" wrapText="1"/>
    </xf>
    <xf numFmtId="0" fontId="5" fillId="0" borderId="10" xfId="0" applyFont="1" applyFill="1" applyBorder="1" applyAlignment="1">
      <alignment horizontal="justify" vertical="top" wrapText="1"/>
    </xf>
    <xf numFmtId="168" fontId="5" fillId="0" borderId="10" xfId="2" applyNumberFormat="1" applyFont="1" applyFill="1" applyBorder="1" applyAlignment="1">
      <alignment vertical="top" wrapText="1"/>
    </xf>
    <xf numFmtId="0" fontId="0" fillId="0" borderId="0" xfId="0" applyFill="1" applyAlignment="1">
      <alignment horizontal="center"/>
    </xf>
    <xf numFmtId="0" fontId="0" fillId="0" borderId="0" xfId="0" applyFill="1" applyAlignment="1">
      <alignment horizontal="justify"/>
    </xf>
    <xf numFmtId="0" fontId="0" fillId="0" borderId="0" xfId="0" applyFill="1" applyAlignment="1">
      <alignment horizontal="justify" vertical="center" wrapText="1"/>
    </xf>
    <xf numFmtId="166" fontId="0" fillId="0" borderId="0" xfId="0" applyNumberFormat="1" applyFill="1" applyAlignment="1">
      <alignment horizontal="right"/>
    </xf>
    <xf numFmtId="0" fontId="0" fillId="0" borderId="0" xfId="0" applyFill="1" applyAlignment="1">
      <alignment horizontal="right"/>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8" xfId="0" applyFont="1" applyFill="1" applyBorder="1" applyAlignment="1">
      <alignment horizontal="left"/>
    </xf>
    <xf numFmtId="0" fontId="3" fillId="0" borderId="8" xfId="0" applyFont="1" applyFill="1" applyBorder="1" applyAlignment="1">
      <alignment horizontal="center"/>
    </xf>
    <xf numFmtId="0" fontId="3" fillId="0" borderId="7" xfId="0" applyFont="1" applyFill="1" applyBorder="1" applyAlignment="1">
      <alignment horizontal="left"/>
    </xf>
  </cellXfs>
  <cellStyles count="6">
    <cellStyle name="Millares" xfId="1" builtinId="3"/>
    <cellStyle name="Millares 2" xfId="4"/>
    <cellStyle name="Normal" xfId="0" builtinId="0"/>
    <cellStyle name="Normal 6" xfId="5"/>
    <cellStyle name="Normal 9" xfId="3"/>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93604</xdr:colOff>
      <xdr:row>0</xdr:row>
      <xdr:rowOff>92000</xdr:rowOff>
    </xdr:from>
    <xdr:to>
      <xdr:col>1</xdr:col>
      <xdr:colOff>1145619</xdr:colOff>
      <xdr:row>4</xdr:row>
      <xdr:rowOff>95249</xdr:rowOff>
    </xdr:to>
    <xdr:pic>
      <xdr:nvPicPr>
        <xdr:cNvPr id="2" name="Picture 17" descr="logo nuevo contraloria">
          <a:extLst>
            <a:ext uri="{FF2B5EF4-FFF2-40B4-BE49-F238E27FC236}">
              <a16:creationId xmlns:a16="http://schemas.microsoft.com/office/drawing/2014/main" xmlns=""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4" y="92000"/>
          <a:ext cx="1585415" cy="1127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785812</xdr:colOff>
      <xdr:row>159</xdr:row>
      <xdr:rowOff>214313</xdr:rowOff>
    </xdr:from>
    <xdr:ext cx="11105823" cy="2440476"/>
    <xdr:sp macro="" textlink="">
      <xdr:nvSpPr>
        <xdr:cNvPr id="21" name="Rectángulo 20"/>
        <xdr:cNvSpPr/>
      </xdr:nvSpPr>
      <xdr:spPr>
        <a:xfrm rot="19983748">
          <a:off x="7786687" y="289202813"/>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5</xdr:col>
      <xdr:colOff>1262062</xdr:colOff>
      <xdr:row>7</xdr:row>
      <xdr:rowOff>3810000</xdr:rowOff>
    </xdr:from>
    <xdr:ext cx="11105823" cy="2440476"/>
    <xdr:sp macro="" textlink="">
      <xdr:nvSpPr>
        <xdr:cNvPr id="22" name="Rectángulo 21"/>
        <xdr:cNvSpPr/>
      </xdr:nvSpPr>
      <xdr:spPr>
        <a:xfrm rot="19983748">
          <a:off x="5905500" y="866775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476249</xdr:colOff>
      <xdr:row>14</xdr:row>
      <xdr:rowOff>690563</xdr:rowOff>
    </xdr:from>
    <xdr:ext cx="11105823" cy="2440476"/>
    <xdr:sp macro="" textlink="">
      <xdr:nvSpPr>
        <xdr:cNvPr id="23" name="Rectángulo 22"/>
        <xdr:cNvSpPr/>
      </xdr:nvSpPr>
      <xdr:spPr>
        <a:xfrm rot="19983748">
          <a:off x="7477124" y="25646063"/>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142876</xdr:colOff>
      <xdr:row>25</xdr:row>
      <xdr:rowOff>95250</xdr:rowOff>
    </xdr:from>
    <xdr:ext cx="11105823" cy="2440476"/>
    <xdr:sp macro="" textlink="">
      <xdr:nvSpPr>
        <xdr:cNvPr id="24" name="Rectángulo 23"/>
        <xdr:cNvSpPr/>
      </xdr:nvSpPr>
      <xdr:spPr>
        <a:xfrm rot="19983748">
          <a:off x="7143751" y="41886188"/>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357188</xdr:colOff>
      <xdr:row>31</xdr:row>
      <xdr:rowOff>357187</xdr:rowOff>
    </xdr:from>
    <xdr:ext cx="11105823" cy="2440476"/>
    <xdr:sp macro="" textlink="">
      <xdr:nvSpPr>
        <xdr:cNvPr id="25" name="Rectángulo 24"/>
        <xdr:cNvSpPr/>
      </xdr:nvSpPr>
      <xdr:spPr>
        <a:xfrm rot="19983748">
          <a:off x="7358063" y="5686425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690563</xdr:colOff>
      <xdr:row>38</xdr:row>
      <xdr:rowOff>1404937</xdr:rowOff>
    </xdr:from>
    <xdr:ext cx="11105823" cy="2440476"/>
    <xdr:sp macro="" textlink="">
      <xdr:nvSpPr>
        <xdr:cNvPr id="26" name="Rectángulo 25"/>
        <xdr:cNvSpPr/>
      </xdr:nvSpPr>
      <xdr:spPr>
        <a:xfrm rot="19983748">
          <a:off x="7691438" y="74318812"/>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571500</xdr:colOff>
      <xdr:row>45</xdr:row>
      <xdr:rowOff>881062</xdr:rowOff>
    </xdr:from>
    <xdr:ext cx="11105823" cy="2440476"/>
    <xdr:sp macro="" textlink="">
      <xdr:nvSpPr>
        <xdr:cNvPr id="27" name="Rectángulo 26"/>
        <xdr:cNvSpPr/>
      </xdr:nvSpPr>
      <xdr:spPr>
        <a:xfrm rot="19983748">
          <a:off x="7572375" y="9036843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785812</xdr:colOff>
      <xdr:row>52</xdr:row>
      <xdr:rowOff>1000125</xdr:rowOff>
    </xdr:from>
    <xdr:ext cx="11105823" cy="2440476"/>
    <xdr:sp macro="" textlink="">
      <xdr:nvSpPr>
        <xdr:cNvPr id="28" name="Rectángulo 27"/>
        <xdr:cNvSpPr/>
      </xdr:nvSpPr>
      <xdr:spPr>
        <a:xfrm rot="19983748">
          <a:off x="7786687" y="10715625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595311</xdr:colOff>
      <xdr:row>60</xdr:row>
      <xdr:rowOff>357187</xdr:rowOff>
    </xdr:from>
    <xdr:ext cx="11105823" cy="2440476"/>
    <xdr:sp macro="" textlink="">
      <xdr:nvSpPr>
        <xdr:cNvPr id="29" name="Rectángulo 28"/>
        <xdr:cNvSpPr/>
      </xdr:nvSpPr>
      <xdr:spPr>
        <a:xfrm rot="19983748">
          <a:off x="7596186" y="12427743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500062</xdr:colOff>
      <xdr:row>72</xdr:row>
      <xdr:rowOff>571500</xdr:rowOff>
    </xdr:from>
    <xdr:ext cx="11105823" cy="2440476"/>
    <xdr:sp macro="" textlink="">
      <xdr:nvSpPr>
        <xdr:cNvPr id="30" name="Rectángulo 29"/>
        <xdr:cNvSpPr/>
      </xdr:nvSpPr>
      <xdr:spPr>
        <a:xfrm rot="19983748">
          <a:off x="7500937" y="14163675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642938</xdr:colOff>
      <xdr:row>82</xdr:row>
      <xdr:rowOff>952500</xdr:rowOff>
    </xdr:from>
    <xdr:ext cx="11105823" cy="2440476"/>
    <xdr:sp macro="" textlink="">
      <xdr:nvSpPr>
        <xdr:cNvPr id="31" name="Rectángulo 30"/>
        <xdr:cNvSpPr/>
      </xdr:nvSpPr>
      <xdr:spPr>
        <a:xfrm rot="19983748">
          <a:off x="7643813" y="158757938"/>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500062</xdr:colOff>
      <xdr:row>91</xdr:row>
      <xdr:rowOff>1404936</xdr:rowOff>
    </xdr:from>
    <xdr:ext cx="11105823" cy="2440476"/>
    <xdr:sp macro="" textlink="">
      <xdr:nvSpPr>
        <xdr:cNvPr id="32" name="Rectángulo 31"/>
        <xdr:cNvSpPr/>
      </xdr:nvSpPr>
      <xdr:spPr>
        <a:xfrm rot="19983748">
          <a:off x="7500937" y="175521936"/>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833437</xdr:colOff>
      <xdr:row>102</xdr:row>
      <xdr:rowOff>857248</xdr:rowOff>
    </xdr:from>
    <xdr:ext cx="11105823" cy="2440476"/>
    <xdr:sp macro="" textlink="">
      <xdr:nvSpPr>
        <xdr:cNvPr id="33" name="Rectángulo 32"/>
        <xdr:cNvSpPr/>
      </xdr:nvSpPr>
      <xdr:spPr>
        <a:xfrm rot="19983748">
          <a:off x="7834312" y="192285936"/>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976312</xdr:colOff>
      <xdr:row>113</xdr:row>
      <xdr:rowOff>2643188</xdr:rowOff>
    </xdr:from>
    <xdr:ext cx="11105823" cy="2440476"/>
    <xdr:sp macro="" textlink="">
      <xdr:nvSpPr>
        <xdr:cNvPr id="34" name="Rectángulo 33"/>
        <xdr:cNvSpPr/>
      </xdr:nvSpPr>
      <xdr:spPr>
        <a:xfrm rot="19983748">
          <a:off x="7977187" y="20983575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762000</xdr:colOff>
      <xdr:row>123</xdr:row>
      <xdr:rowOff>1500187</xdr:rowOff>
    </xdr:from>
    <xdr:ext cx="11105823" cy="2440476"/>
    <xdr:sp macro="" textlink="">
      <xdr:nvSpPr>
        <xdr:cNvPr id="35" name="Rectángulo 34"/>
        <xdr:cNvSpPr/>
      </xdr:nvSpPr>
      <xdr:spPr>
        <a:xfrm rot="19983748">
          <a:off x="7762875" y="227599875"/>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738188</xdr:colOff>
      <xdr:row>132</xdr:row>
      <xdr:rowOff>2262187</xdr:rowOff>
    </xdr:from>
    <xdr:ext cx="11105823" cy="2440476"/>
    <xdr:sp macro="" textlink="">
      <xdr:nvSpPr>
        <xdr:cNvPr id="36" name="Rectángulo 35"/>
        <xdr:cNvSpPr/>
      </xdr:nvSpPr>
      <xdr:spPr>
        <a:xfrm rot="19983748">
          <a:off x="7739063" y="24448293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928687</xdr:colOff>
      <xdr:row>140</xdr:row>
      <xdr:rowOff>1809750</xdr:rowOff>
    </xdr:from>
    <xdr:ext cx="11105823" cy="2440476"/>
    <xdr:sp macro="" textlink="">
      <xdr:nvSpPr>
        <xdr:cNvPr id="37" name="Rectángulo 36"/>
        <xdr:cNvSpPr/>
      </xdr:nvSpPr>
      <xdr:spPr>
        <a:xfrm rot="19983748">
          <a:off x="7929562" y="261151688"/>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309563</xdr:colOff>
      <xdr:row>151</xdr:row>
      <xdr:rowOff>1023938</xdr:rowOff>
    </xdr:from>
    <xdr:ext cx="11105823" cy="2440476"/>
    <xdr:sp macro="" textlink="">
      <xdr:nvSpPr>
        <xdr:cNvPr id="38" name="Rectángulo 37"/>
        <xdr:cNvSpPr/>
      </xdr:nvSpPr>
      <xdr:spPr>
        <a:xfrm rot="19983748">
          <a:off x="7310438" y="278344313"/>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63"/>
  <sheetViews>
    <sheetView showGridLines="0" tabSelected="1" view="pageBreakPreview" zoomScale="40" zoomScaleNormal="85" zoomScaleSheetLayoutView="40" workbookViewId="0">
      <pane ySplit="6" topLeftCell="A7" activePane="bottomLeft" state="frozen"/>
      <selection pane="bottomLeft" activeCell="J153" sqref="J153"/>
    </sheetView>
  </sheetViews>
  <sheetFormatPr baseColWidth="10" defaultColWidth="9.140625" defaultRowHeight="12.75" x14ac:dyDescent="0.2"/>
  <cols>
    <col min="1" max="1" width="8" style="221" customWidth="1"/>
    <col min="2" max="2" width="18" style="4" customWidth="1"/>
    <col min="3" max="3" width="14" style="221" customWidth="1"/>
    <col min="4" max="4" width="14.140625" style="4" customWidth="1"/>
    <col min="5" max="5" width="15.7109375" style="221" customWidth="1"/>
    <col min="6" max="6" width="20" style="222" customWidth="1"/>
    <col min="7" max="7" width="15.42578125" style="223" customWidth="1"/>
    <col min="8" max="8" width="18.7109375" style="223" customWidth="1"/>
    <col min="9" max="9" width="18.140625" style="224" customWidth="1"/>
    <col min="10" max="10" width="21.42578125" style="224" customWidth="1"/>
    <col min="11" max="11" width="22.140625" style="224" customWidth="1"/>
    <col min="12" max="12" width="13.7109375" style="225" customWidth="1"/>
    <col min="13" max="13" width="11.7109375" style="225" customWidth="1"/>
    <col min="14" max="14" width="9.140625" style="221" customWidth="1"/>
    <col min="15" max="15" width="15.28515625" style="225" customWidth="1"/>
    <col min="16" max="16" width="17.140625" style="4" customWidth="1"/>
    <col min="17" max="17" width="43.140625" style="4" customWidth="1"/>
    <col min="18" max="18" width="51.28515625" style="4" customWidth="1"/>
    <col min="19" max="19" width="18" style="4" customWidth="1"/>
    <col min="20" max="20" width="23.42578125" style="4" customWidth="1"/>
    <col min="21" max="21" width="13.7109375" style="4" customWidth="1"/>
    <col min="22" max="22" width="17" style="4" hidden="1" customWidth="1"/>
    <col min="23" max="23" width="18.85546875" style="4" hidden="1" customWidth="1"/>
    <col min="24" max="24" width="18.42578125" style="4" hidden="1" customWidth="1"/>
    <col min="25" max="25" width="11.42578125" style="4" hidden="1" customWidth="1"/>
    <col min="26" max="257" width="11.42578125" style="4" customWidth="1"/>
    <col min="258" max="16384" width="9.140625" style="4"/>
  </cols>
  <sheetData>
    <row r="1" spans="1:240" ht="22.5" customHeight="1" x14ac:dyDescent="0.2">
      <c r="A1" s="1"/>
      <c r="B1" s="2"/>
      <c r="C1" s="226" t="s">
        <v>0</v>
      </c>
      <c r="D1" s="226"/>
      <c r="E1" s="226"/>
      <c r="F1" s="226"/>
      <c r="G1" s="226"/>
      <c r="H1" s="226"/>
      <c r="I1" s="226"/>
      <c r="J1" s="226"/>
      <c r="K1" s="226"/>
      <c r="L1" s="226"/>
      <c r="M1" s="226"/>
      <c r="N1" s="226"/>
      <c r="O1" s="226"/>
      <c r="P1" s="226"/>
      <c r="Q1" s="226"/>
      <c r="R1" s="227"/>
      <c r="S1" s="3"/>
      <c r="T1" s="3"/>
      <c r="U1" s="2"/>
    </row>
    <row r="2" spans="1:240" ht="18" customHeight="1" x14ac:dyDescent="0.2">
      <c r="A2" s="5"/>
      <c r="B2" s="6"/>
      <c r="C2" s="228"/>
      <c r="D2" s="228"/>
      <c r="E2" s="228"/>
      <c r="F2" s="228"/>
      <c r="G2" s="228"/>
      <c r="H2" s="228"/>
      <c r="I2" s="228"/>
      <c r="J2" s="228"/>
      <c r="K2" s="228"/>
      <c r="L2" s="228"/>
      <c r="M2" s="228"/>
      <c r="N2" s="228"/>
      <c r="O2" s="228"/>
      <c r="P2" s="228"/>
      <c r="Q2" s="228"/>
      <c r="R2" s="229"/>
      <c r="S2" s="7"/>
      <c r="T2" s="7"/>
      <c r="U2" s="6"/>
    </row>
    <row r="3" spans="1:240" ht="23.25" customHeight="1" x14ac:dyDescent="0.2">
      <c r="A3" s="5"/>
      <c r="B3" s="6"/>
      <c r="C3" s="228"/>
      <c r="D3" s="228"/>
      <c r="E3" s="228"/>
      <c r="F3" s="228"/>
      <c r="G3" s="228"/>
      <c r="H3" s="228"/>
      <c r="I3" s="228"/>
      <c r="J3" s="228"/>
      <c r="K3" s="228"/>
      <c r="L3" s="228"/>
      <c r="M3" s="228"/>
      <c r="N3" s="228"/>
      <c r="O3" s="228"/>
      <c r="P3" s="228"/>
      <c r="Q3" s="228"/>
      <c r="R3" s="229"/>
      <c r="S3" s="7"/>
      <c r="T3" s="7"/>
      <c r="U3" s="6"/>
    </row>
    <row r="4" spans="1:240" ht="24.75" customHeight="1" x14ac:dyDescent="0.2">
      <c r="A4" s="5"/>
      <c r="B4" s="6"/>
      <c r="C4" s="228"/>
      <c r="D4" s="228"/>
      <c r="E4" s="228"/>
      <c r="F4" s="228"/>
      <c r="G4" s="228"/>
      <c r="H4" s="228"/>
      <c r="I4" s="228"/>
      <c r="J4" s="228"/>
      <c r="K4" s="228"/>
      <c r="L4" s="228"/>
      <c r="M4" s="228"/>
      <c r="N4" s="228"/>
      <c r="O4" s="228"/>
      <c r="P4" s="228"/>
      <c r="Q4" s="228"/>
      <c r="R4" s="229"/>
      <c r="S4" s="7"/>
      <c r="T4" s="7"/>
      <c r="U4" s="6"/>
    </row>
    <row r="5" spans="1:240" ht="16.5" customHeight="1" thickBot="1" x14ac:dyDescent="0.3">
      <c r="A5" s="8"/>
      <c r="B5" s="9"/>
      <c r="C5" s="230" t="s">
        <v>1</v>
      </c>
      <c r="D5" s="230"/>
      <c r="E5" s="230"/>
      <c r="F5" s="230"/>
      <c r="G5" s="230"/>
      <c r="H5" s="230"/>
      <c r="I5" s="230"/>
      <c r="J5" s="230"/>
      <c r="K5" s="230"/>
      <c r="L5" s="230"/>
      <c r="M5" s="230"/>
      <c r="N5" s="231"/>
      <c r="O5" s="230"/>
      <c r="P5" s="230"/>
      <c r="Q5" s="230"/>
      <c r="R5" s="232"/>
      <c r="S5" s="10"/>
      <c r="T5" s="10"/>
      <c r="U5" s="6"/>
    </row>
    <row r="6" spans="1:240" s="23" customFormat="1" ht="103.5" customHeight="1" x14ac:dyDescent="0.25">
      <c r="A6" s="11" t="s">
        <v>2</v>
      </c>
      <c r="B6" s="12" t="s">
        <v>3</v>
      </c>
      <c r="C6" s="12" t="s">
        <v>4</v>
      </c>
      <c r="D6" s="12" t="s">
        <v>5</v>
      </c>
      <c r="E6" s="12" t="s">
        <v>6</v>
      </c>
      <c r="F6" s="12" t="s">
        <v>7</v>
      </c>
      <c r="G6" s="13" t="s">
        <v>8</v>
      </c>
      <c r="H6" s="13" t="s">
        <v>9</v>
      </c>
      <c r="I6" s="13" t="s">
        <v>10</v>
      </c>
      <c r="J6" s="14" t="s">
        <v>11</v>
      </c>
      <c r="K6" s="14" t="s">
        <v>12</v>
      </c>
      <c r="L6" s="15" t="s">
        <v>13</v>
      </c>
      <c r="M6" s="15" t="s">
        <v>14</v>
      </c>
      <c r="N6" s="16" t="s">
        <v>15</v>
      </c>
      <c r="O6" s="15" t="s">
        <v>16</v>
      </c>
      <c r="P6" s="15" t="s">
        <v>17</v>
      </c>
      <c r="Q6" s="17" t="s">
        <v>18</v>
      </c>
      <c r="R6" s="17" t="s">
        <v>19</v>
      </c>
      <c r="S6" s="17" t="s">
        <v>20</v>
      </c>
      <c r="T6" s="17" t="s">
        <v>21</v>
      </c>
      <c r="U6" s="18" t="s">
        <v>22</v>
      </c>
      <c r="V6" s="19" t="s">
        <v>23</v>
      </c>
      <c r="W6" s="19" t="s">
        <v>24</v>
      </c>
      <c r="X6" s="20" t="s">
        <v>25</v>
      </c>
      <c r="Y6" s="21"/>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row>
    <row r="7" spans="1:240" s="45" customFormat="1" ht="174" customHeight="1" x14ac:dyDescent="0.2">
      <c r="A7" s="24">
        <f t="shared" ref="A7:A13" si="0">+A6+1</f>
        <v>33</v>
      </c>
      <c r="B7" s="25" t="s">
        <v>26</v>
      </c>
      <c r="C7" s="26" t="s">
        <v>27</v>
      </c>
      <c r="D7" s="27" t="s">
        <v>28</v>
      </c>
      <c r="E7" s="28">
        <v>3120212</v>
      </c>
      <c r="F7" s="29" t="s">
        <v>29</v>
      </c>
      <c r="G7" s="30" t="s">
        <v>30</v>
      </c>
      <c r="H7" s="31" t="s">
        <v>31</v>
      </c>
      <c r="I7" s="32">
        <v>9943940</v>
      </c>
      <c r="J7" s="33"/>
      <c r="K7" s="34">
        <v>42459</v>
      </c>
      <c r="L7" s="35">
        <v>42490</v>
      </c>
      <c r="M7" s="35">
        <v>42519</v>
      </c>
      <c r="N7" s="36">
        <v>30</v>
      </c>
      <c r="O7" s="35">
        <v>42566</v>
      </c>
      <c r="P7" s="37" t="s">
        <v>32</v>
      </c>
      <c r="Q7" s="38" t="s">
        <v>33</v>
      </c>
      <c r="R7" s="39" t="s">
        <v>34</v>
      </c>
      <c r="S7" s="40" t="s">
        <v>35</v>
      </c>
      <c r="T7" s="41" t="s">
        <v>36</v>
      </c>
      <c r="U7" s="42" t="s">
        <v>37</v>
      </c>
      <c r="V7" s="43"/>
      <c r="W7" s="43"/>
      <c r="X7" s="43"/>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row>
    <row r="8" spans="1:240" s="45" customFormat="1" ht="333.75" customHeight="1" x14ac:dyDescent="0.2">
      <c r="A8" s="24">
        <f t="shared" si="0"/>
        <v>34</v>
      </c>
      <c r="B8" s="46" t="s">
        <v>38</v>
      </c>
      <c r="C8" s="47">
        <v>33</v>
      </c>
      <c r="D8" s="48" t="s">
        <v>39</v>
      </c>
      <c r="E8" s="49" t="s">
        <v>40</v>
      </c>
      <c r="F8" s="50" t="s">
        <v>41</v>
      </c>
      <c r="G8" s="50" t="s">
        <v>42</v>
      </c>
      <c r="H8" s="50" t="s">
        <v>43</v>
      </c>
      <c r="I8" s="51">
        <v>5200000</v>
      </c>
      <c r="J8" s="52"/>
      <c r="K8" s="53">
        <v>42565</v>
      </c>
      <c r="L8" s="53">
        <f>+K8+63</f>
        <v>42628</v>
      </c>
      <c r="M8" s="53">
        <f t="shared" ref="M8:M13" si="1">+L8+7</f>
        <v>42635</v>
      </c>
      <c r="N8" s="54" t="s">
        <v>44</v>
      </c>
      <c r="O8" s="53">
        <v>42659</v>
      </c>
      <c r="P8" s="55" t="s">
        <v>45</v>
      </c>
      <c r="Q8" s="56" t="s">
        <v>46</v>
      </c>
      <c r="R8" s="57" t="s">
        <v>47</v>
      </c>
      <c r="S8" s="42" t="s">
        <v>48</v>
      </c>
      <c r="T8" s="58" t="s">
        <v>49</v>
      </c>
      <c r="U8" s="58" t="s">
        <v>50</v>
      </c>
      <c r="V8" s="52"/>
      <c r="W8" s="52"/>
      <c r="X8" s="52"/>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row>
    <row r="9" spans="1:240" s="45" customFormat="1" ht="231.75" customHeight="1" x14ac:dyDescent="0.2">
      <c r="A9" s="24">
        <f t="shared" si="0"/>
        <v>35</v>
      </c>
      <c r="B9" s="46" t="s">
        <v>38</v>
      </c>
      <c r="C9" s="47">
        <v>33</v>
      </c>
      <c r="D9" s="48" t="s">
        <v>39</v>
      </c>
      <c r="E9" s="49" t="s">
        <v>40</v>
      </c>
      <c r="F9" s="50" t="s">
        <v>41</v>
      </c>
      <c r="G9" s="60" t="s">
        <v>42</v>
      </c>
      <c r="H9" s="61" t="s">
        <v>43</v>
      </c>
      <c r="I9" s="51">
        <v>1000000</v>
      </c>
      <c r="J9" s="52"/>
      <c r="K9" s="53">
        <v>42578</v>
      </c>
      <c r="L9" s="62">
        <f>+K9+63</f>
        <v>42641</v>
      </c>
      <c r="M9" s="62">
        <f t="shared" si="1"/>
        <v>42648</v>
      </c>
      <c r="N9" s="24">
        <v>20</v>
      </c>
      <c r="O9" s="62">
        <f>+M9+N9</f>
        <v>42668</v>
      </c>
      <c r="P9" s="56" t="s">
        <v>51</v>
      </c>
      <c r="Q9" s="56" t="s">
        <v>52</v>
      </c>
      <c r="R9" s="63" t="s">
        <v>53</v>
      </c>
      <c r="S9" s="64" t="s">
        <v>48</v>
      </c>
      <c r="T9" s="57" t="s">
        <v>54</v>
      </c>
      <c r="U9" s="58" t="s">
        <v>50</v>
      </c>
      <c r="V9" s="52"/>
      <c r="W9" s="52"/>
      <c r="X9" s="52"/>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row>
    <row r="10" spans="1:240" s="45" customFormat="1" ht="231.75" customHeight="1" x14ac:dyDescent="0.2">
      <c r="A10" s="24">
        <f t="shared" si="0"/>
        <v>36</v>
      </c>
      <c r="B10" s="46" t="s">
        <v>38</v>
      </c>
      <c r="C10" s="47">
        <v>33</v>
      </c>
      <c r="D10" s="48" t="s">
        <v>39</v>
      </c>
      <c r="E10" s="49" t="s">
        <v>40</v>
      </c>
      <c r="F10" s="50" t="s">
        <v>41</v>
      </c>
      <c r="G10" s="60" t="s">
        <v>42</v>
      </c>
      <c r="H10" s="61" t="s">
        <v>43</v>
      </c>
      <c r="I10" s="65">
        <v>5800000</v>
      </c>
      <c r="J10" s="66"/>
      <c r="K10" s="67">
        <v>42517</v>
      </c>
      <c r="L10" s="67">
        <f>+K10+63</f>
        <v>42580</v>
      </c>
      <c r="M10" s="67">
        <f t="shared" si="1"/>
        <v>42587</v>
      </c>
      <c r="N10" s="68">
        <v>30</v>
      </c>
      <c r="O10" s="69">
        <f>+M10+N10</f>
        <v>42617</v>
      </c>
      <c r="P10" s="70" t="s">
        <v>55</v>
      </c>
      <c r="Q10" s="56" t="s">
        <v>56</v>
      </c>
      <c r="R10" s="71" t="s">
        <v>57</v>
      </c>
      <c r="S10" s="64" t="s">
        <v>48</v>
      </c>
      <c r="T10" s="72"/>
      <c r="U10" s="73"/>
      <c r="V10" s="52"/>
      <c r="W10" s="52"/>
      <c r="X10" s="52"/>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row>
    <row r="11" spans="1:240" s="45" customFormat="1" ht="231.75" customHeight="1" x14ac:dyDescent="0.2">
      <c r="A11" s="24">
        <f t="shared" si="0"/>
        <v>37</v>
      </c>
      <c r="B11" s="46" t="s">
        <v>38</v>
      </c>
      <c r="C11" s="47">
        <v>33</v>
      </c>
      <c r="D11" s="48" t="s">
        <v>39</v>
      </c>
      <c r="E11" s="49" t="s">
        <v>40</v>
      </c>
      <c r="F11" s="50" t="s">
        <v>41</v>
      </c>
      <c r="G11" s="60" t="s">
        <v>42</v>
      </c>
      <c r="H11" s="61" t="s">
        <v>43</v>
      </c>
      <c r="I11" s="65">
        <v>22000000</v>
      </c>
      <c r="J11" s="66"/>
      <c r="K11" s="74">
        <v>42661</v>
      </c>
      <c r="L11" s="74">
        <f>+K11+63</f>
        <v>42724</v>
      </c>
      <c r="M11" s="74">
        <f t="shared" si="1"/>
        <v>42731</v>
      </c>
      <c r="N11" s="75">
        <v>60</v>
      </c>
      <c r="O11" s="76">
        <f>+M11+N11</f>
        <v>42791</v>
      </c>
      <c r="P11" s="77" t="s">
        <v>58</v>
      </c>
      <c r="Q11" s="56" t="s">
        <v>59</v>
      </c>
      <c r="R11" s="71" t="s">
        <v>60</v>
      </c>
      <c r="S11" s="64" t="s">
        <v>48</v>
      </c>
      <c r="T11" s="72"/>
      <c r="U11" s="73"/>
      <c r="V11" s="52"/>
      <c r="W11" s="52"/>
      <c r="X11" s="52"/>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row>
    <row r="12" spans="1:240" s="45" customFormat="1" ht="171" customHeight="1" x14ac:dyDescent="0.2">
      <c r="A12" s="24">
        <f t="shared" si="0"/>
        <v>38</v>
      </c>
      <c r="B12" s="46" t="s">
        <v>38</v>
      </c>
      <c r="C12" s="47">
        <v>33</v>
      </c>
      <c r="D12" s="78" t="s">
        <v>39</v>
      </c>
      <c r="E12" s="49" t="s">
        <v>40</v>
      </c>
      <c r="F12" s="50" t="s">
        <v>41</v>
      </c>
      <c r="G12" s="50" t="s">
        <v>42</v>
      </c>
      <c r="H12" s="50" t="s">
        <v>61</v>
      </c>
      <c r="I12" s="65">
        <v>5495344</v>
      </c>
      <c r="J12" s="66"/>
      <c r="K12" s="53">
        <v>42517</v>
      </c>
      <c r="L12" s="53">
        <v>42609</v>
      </c>
      <c r="M12" s="53">
        <f t="shared" si="1"/>
        <v>42616</v>
      </c>
      <c r="N12" s="79">
        <v>45</v>
      </c>
      <c r="O12" s="53">
        <f>+M12+N12</f>
        <v>42661</v>
      </c>
      <c r="P12" s="50" t="s">
        <v>62</v>
      </c>
      <c r="Q12" s="56" t="s">
        <v>63</v>
      </c>
      <c r="R12" s="63" t="s">
        <v>64</v>
      </c>
      <c r="S12" s="64" t="s">
        <v>48</v>
      </c>
      <c r="T12" s="72"/>
      <c r="U12" s="73"/>
      <c r="V12" s="52"/>
      <c r="W12" s="52"/>
      <c r="X12" s="52"/>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row>
    <row r="13" spans="1:240" s="45" customFormat="1" ht="171" customHeight="1" x14ac:dyDescent="0.2">
      <c r="A13" s="24">
        <f t="shared" si="0"/>
        <v>39</v>
      </c>
      <c r="B13" s="46" t="s">
        <v>38</v>
      </c>
      <c r="C13" s="47">
        <v>33</v>
      </c>
      <c r="D13" s="78" t="s">
        <v>39</v>
      </c>
      <c r="E13" s="49" t="s">
        <v>40</v>
      </c>
      <c r="F13" s="50" t="s">
        <v>41</v>
      </c>
      <c r="G13" s="50" t="s">
        <v>42</v>
      </c>
      <c r="H13" s="50" t="s">
        <v>61</v>
      </c>
      <c r="I13" s="65">
        <v>14000000</v>
      </c>
      <c r="J13" s="66"/>
      <c r="K13" s="53">
        <v>42489</v>
      </c>
      <c r="L13" s="53">
        <f>+K13+63</f>
        <v>42552</v>
      </c>
      <c r="M13" s="53">
        <f t="shared" si="1"/>
        <v>42559</v>
      </c>
      <c r="N13" s="79">
        <v>120</v>
      </c>
      <c r="O13" s="53">
        <f>+M13+N13</f>
        <v>42679</v>
      </c>
      <c r="P13" s="50" t="s">
        <v>65</v>
      </c>
      <c r="Q13" s="56" t="s">
        <v>66</v>
      </c>
      <c r="R13" s="63" t="s">
        <v>67</v>
      </c>
      <c r="S13" s="64" t="s">
        <v>48</v>
      </c>
      <c r="T13" s="72"/>
      <c r="U13" s="73"/>
      <c r="V13" s="52"/>
      <c r="W13" s="52"/>
      <c r="X13" s="52"/>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row>
    <row r="14" spans="1:240" s="45" customFormat="1" ht="210.75" customHeight="1" x14ac:dyDescent="0.2">
      <c r="A14" s="24">
        <v>105</v>
      </c>
      <c r="B14" s="46" t="s">
        <v>38</v>
      </c>
      <c r="C14" s="80">
        <v>33</v>
      </c>
      <c r="D14" s="81" t="s">
        <v>39</v>
      </c>
      <c r="E14" s="49" t="s">
        <v>40</v>
      </c>
      <c r="F14" s="50" t="s">
        <v>41</v>
      </c>
      <c r="G14" s="37" t="s">
        <v>68</v>
      </c>
      <c r="H14" s="31" t="s">
        <v>69</v>
      </c>
      <c r="I14" s="82">
        <v>7000000</v>
      </c>
      <c r="J14" s="83"/>
      <c r="K14" s="84">
        <v>42569</v>
      </c>
      <c r="L14" s="53">
        <v>42600</v>
      </c>
      <c r="M14" s="53">
        <f>+L14+5</f>
        <v>42605</v>
      </c>
      <c r="N14" s="85">
        <v>360</v>
      </c>
      <c r="O14" s="53">
        <v>42969</v>
      </c>
      <c r="P14" s="37" t="s">
        <v>70</v>
      </c>
      <c r="Q14" s="31" t="s">
        <v>71</v>
      </c>
      <c r="R14" s="39" t="s">
        <v>72</v>
      </c>
      <c r="S14" s="64" t="s">
        <v>48</v>
      </c>
      <c r="T14" s="39" t="s">
        <v>73</v>
      </c>
      <c r="U14" s="31" t="s">
        <v>50</v>
      </c>
      <c r="V14" s="52"/>
      <c r="W14" s="52"/>
      <c r="X14" s="52"/>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row>
    <row r="15" spans="1:240" s="45" customFormat="1" ht="111.75" customHeight="1" x14ac:dyDescent="0.2">
      <c r="A15" s="24">
        <f>+A14+1</f>
        <v>106</v>
      </c>
      <c r="B15" s="46" t="s">
        <v>38</v>
      </c>
      <c r="C15" s="47">
        <v>33</v>
      </c>
      <c r="D15" s="78" t="s">
        <v>39</v>
      </c>
      <c r="E15" s="49" t="s">
        <v>40</v>
      </c>
      <c r="F15" s="50" t="s">
        <v>41</v>
      </c>
      <c r="G15" s="50" t="s">
        <v>42</v>
      </c>
      <c r="H15" s="50" t="s">
        <v>74</v>
      </c>
      <c r="I15" s="51">
        <v>4200000</v>
      </c>
      <c r="J15" s="52"/>
      <c r="K15" s="53">
        <v>42592</v>
      </c>
      <c r="L15" s="53">
        <f>+K15+63</f>
        <v>42655</v>
      </c>
      <c r="M15" s="53">
        <f>+L15+7</f>
        <v>42662</v>
      </c>
      <c r="N15" s="79">
        <v>60</v>
      </c>
      <c r="O15" s="53">
        <f>+M15+N15</f>
        <v>42722</v>
      </c>
      <c r="P15" s="50" t="s">
        <v>75</v>
      </c>
      <c r="Q15" s="56" t="s">
        <v>76</v>
      </c>
      <c r="R15" s="57" t="s">
        <v>77</v>
      </c>
      <c r="S15" s="64" t="s">
        <v>48</v>
      </c>
      <c r="T15" s="72"/>
      <c r="U15" s="73"/>
      <c r="V15" s="52"/>
      <c r="W15" s="52"/>
      <c r="X15" s="52"/>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row>
    <row r="16" spans="1:240" s="45" customFormat="1" ht="136.5" customHeight="1" x14ac:dyDescent="0.2">
      <c r="A16" s="24">
        <f>+A15+1</f>
        <v>107</v>
      </c>
      <c r="B16" s="46" t="s">
        <v>38</v>
      </c>
      <c r="C16" s="86">
        <v>33</v>
      </c>
      <c r="D16" s="78" t="s">
        <v>39</v>
      </c>
      <c r="E16" s="49" t="s">
        <v>40</v>
      </c>
      <c r="F16" s="50" t="s">
        <v>41</v>
      </c>
      <c r="G16" s="50" t="s">
        <v>42</v>
      </c>
      <c r="H16" s="50" t="s">
        <v>74</v>
      </c>
      <c r="I16" s="87">
        <v>3000000</v>
      </c>
      <c r="J16" s="52"/>
      <c r="K16" s="84">
        <v>42653</v>
      </c>
      <c r="L16" s="53">
        <f>+K16+63</f>
        <v>42716</v>
      </c>
      <c r="M16" s="53">
        <f>+L16+7</f>
        <v>42723</v>
      </c>
      <c r="N16" s="85">
        <v>30</v>
      </c>
      <c r="O16" s="53">
        <f>+M16+N16</f>
        <v>42753</v>
      </c>
      <c r="P16" s="50" t="s">
        <v>75</v>
      </c>
      <c r="Q16" s="56" t="s">
        <v>78</v>
      </c>
      <c r="R16" s="39" t="s">
        <v>79</v>
      </c>
      <c r="S16" s="64" t="s">
        <v>48</v>
      </c>
      <c r="T16" s="72"/>
      <c r="U16" s="73"/>
      <c r="V16" s="52"/>
      <c r="W16" s="52"/>
      <c r="X16" s="52"/>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row>
    <row r="17" spans="1:240" s="45" customFormat="1" ht="147" customHeight="1" x14ac:dyDescent="0.2">
      <c r="A17" s="24">
        <v>1</v>
      </c>
      <c r="B17" s="25" t="s">
        <v>80</v>
      </c>
      <c r="C17" s="26" t="s">
        <v>27</v>
      </c>
      <c r="D17" s="27" t="s">
        <v>28</v>
      </c>
      <c r="E17" s="28" t="s">
        <v>81</v>
      </c>
      <c r="F17" s="29" t="s">
        <v>82</v>
      </c>
      <c r="G17" s="30" t="s">
        <v>83</v>
      </c>
      <c r="H17" s="31" t="s">
        <v>84</v>
      </c>
      <c r="I17" s="32">
        <v>26185877</v>
      </c>
      <c r="J17" s="32"/>
      <c r="K17" s="34">
        <v>42552</v>
      </c>
      <c r="L17" s="35">
        <v>42661</v>
      </c>
      <c r="M17" s="35">
        <v>42668</v>
      </c>
      <c r="N17" s="36">
        <v>365</v>
      </c>
      <c r="O17" s="35">
        <f>M17+N17</f>
        <v>43033</v>
      </c>
      <c r="P17" s="37" t="s">
        <v>85</v>
      </c>
      <c r="Q17" s="38" t="s">
        <v>86</v>
      </c>
      <c r="R17" s="39" t="s">
        <v>87</v>
      </c>
      <c r="S17" s="40" t="s">
        <v>88</v>
      </c>
      <c r="T17" s="43"/>
      <c r="U17" s="88"/>
      <c r="V17" s="43"/>
      <c r="W17" s="43"/>
      <c r="X17" s="43"/>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row>
    <row r="18" spans="1:240" s="45" customFormat="1" ht="100.5" customHeight="1" x14ac:dyDescent="0.2">
      <c r="A18" s="24">
        <f t="shared" ref="A18:A61" si="2">+A17+1</f>
        <v>2</v>
      </c>
      <c r="B18" s="25" t="s">
        <v>80</v>
      </c>
      <c r="C18" s="89" t="s">
        <v>89</v>
      </c>
      <c r="D18" s="31" t="s">
        <v>90</v>
      </c>
      <c r="E18" s="90" t="s">
        <v>91</v>
      </c>
      <c r="F18" s="30" t="s">
        <v>92</v>
      </c>
      <c r="G18" s="37" t="s">
        <v>93</v>
      </c>
      <c r="H18" s="31" t="s">
        <v>69</v>
      </c>
      <c r="I18" s="91">
        <v>80000000</v>
      </c>
      <c r="J18" s="91"/>
      <c r="K18" s="35">
        <v>42552</v>
      </c>
      <c r="L18" s="35">
        <v>42661</v>
      </c>
      <c r="M18" s="35">
        <v>42566</v>
      </c>
      <c r="N18" s="85">
        <v>240</v>
      </c>
      <c r="O18" s="35">
        <f>M18+N18</f>
        <v>42806</v>
      </c>
      <c r="P18" s="81" t="s">
        <v>94</v>
      </c>
      <c r="Q18" s="31" t="s">
        <v>95</v>
      </c>
      <c r="R18" s="39" t="s">
        <v>96</v>
      </c>
      <c r="S18" s="40" t="s">
        <v>88</v>
      </c>
      <c r="T18" s="43"/>
      <c r="U18" s="88"/>
      <c r="V18" s="43"/>
      <c r="W18" s="43"/>
      <c r="X18" s="43"/>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row>
    <row r="19" spans="1:240" s="45" customFormat="1" ht="105.75" customHeight="1" x14ac:dyDescent="0.2">
      <c r="A19" s="24">
        <f t="shared" si="2"/>
        <v>3</v>
      </c>
      <c r="B19" s="25" t="s">
        <v>26</v>
      </c>
      <c r="C19" s="26">
        <v>31201</v>
      </c>
      <c r="D19" s="27" t="s">
        <v>97</v>
      </c>
      <c r="E19" s="28">
        <v>3120101</v>
      </c>
      <c r="F19" s="29" t="s">
        <v>98</v>
      </c>
      <c r="G19" s="30" t="s">
        <v>99</v>
      </c>
      <c r="H19" s="31" t="s">
        <v>84</v>
      </c>
      <c r="I19" s="32">
        <f>95000000-30000000-I20-I21-I22-I23</f>
        <v>45998622</v>
      </c>
      <c r="J19" s="32"/>
      <c r="K19" s="34">
        <v>42478</v>
      </c>
      <c r="L19" s="35">
        <v>42499</v>
      </c>
      <c r="M19" s="35">
        <f>L19+5</f>
        <v>42504</v>
      </c>
      <c r="N19" s="36">
        <v>240</v>
      </c>
      <c r="O19" s="35">
        <v>42732</v>
      </c>
      <c r="P19" s="37" t="s">
        <v>100</v>
      </c>
      <c r="Q19" s="38" t="s">
        <v>101</v>
      </c>
      <c r="R19" s="39" t="s">
        <v>102</v>
      </c>
      <c r="S19" s="31" t="s">
        <v>35</v>
      </c>
      <c r="T19" s="31" t="s">
        <v>103</v>
      </c>
      <c r="U19" s="31"/>
      <c r="V19" s="43"/>
      <c r="W19" s="43"/>
      <c r="X19" s="43"/>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row>
    <row r="20" spans="1:240" s="93" customFormat="1" ht="119.25" customHeight="1" x14ac:dyDescent="0.2">
      <c r="A20" s="24">
        <f t="shared" si="2"/>
        <v>4</v>
      </c>
      <c r="B20" s="25" t="s">
        <v>26</v>
      </c>
      <c r="C20" s="26">
        <v>31201</v>
      </c>
      <c r="D20" s="27" t="s">
        <v>97</v>
      </c>
      <c r="E20" s="28">
        <v>3120101</v>
      </c>
      <c r="F20" s="29" t="s">
        <v>98</v>
      </c>
      <c r="G20" s="30" t="s">
        <v>99</v>
      </c>
      <c r="H20" s="31" t="s">
        <v>84</v>
      </c>
      <c r="I20" s="92">
        <v>3754266</v>
      </c>
      <c r="J20" s="92">
        <v>3754266</v>
      </c>
      <c r="K20" s="34">
        <v>42474</v>
      </c>
      <c r="L20" s="35">
        <v>42507</v>
      </c>
      <c r="M20" s="35">
        <v>42514</v>
      </c>
      <c r="N20" s="36">
        <v>240</v>
      </c>
      <c r="O20" s="35">
        <v>42734</v>
      </c>
      <c r="P20" s="37" t="s">
        <v>100</v>
      </c>
      <c r="Q20" s="38" t="s">
        <v>101</v>
      </c>
      <c r="R20" s="39" t="s">
        <v>102</v>
      </c>
      <c r="S20" s="31" t="s">
        <v>35</v>
      </c>
      <c r="T20" s="31" t="s">
        <v>104</v>
      </c>
      <c r="U20" s="31" t="s">
        <v>105</v>
      </c>
      <c r="V20" s="43"/>
      <c r="W20" s="43"/>
      <c r="X20" s="43"/>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row>
    <row r="21" spans="1:240" s="45" customFormat="1" ht="89.25" customHeight="1" x14ac:dyDescent="0.2">
      <c r="A21" s="24">
        <f t="shared" si="2"/>
        <v>5</v>
      </c>
      <c r="B21" s="25" t="s">
        <v>26</v>
      </c>
      <c r="C21" s="26">
        <v>31201</v>
      </c>
      <c r="D21" s="27" t="s">
        <v>97</v>
      </c>
      <c r="E21" s="28">
        <v>3120101</v>
      </c>
      <c r="F21" s="29" t="s">
        <v>98</v>
      </c>
      <c r="G21" s="30" t="s">
        <v>99</v>
      </c>
      <c r="H21" s="31" t="s">
        <v>84</v>
      </c>
      <c r="I21" s="92">
        <v>5549873</v>
      </c>
      <c r="J21" s="92">
        <v>5549873</v>
      </c>
      <c r="K21" s="34">
        <v>42474</v>
      </c>
      <c r="L21" s="35">
        <v>42507</v>
      </c>
      <c r="M21" s="35">
        <v>42514</v>
      </c>
      <c r="N21" s="36">
        <v>240</v>
      </c>
      <c r="O21" s="35">
        <v>42734</v>
      </c>
      <c r="P21" s="37" t="s">
        <v>100</v>
      </c>
      <c r="Q21" s="38" t="s">
        <v>101</v>
      </c>
      <c r="R21" s="39" t="s">
        <v>102</v>
      </c>
      <c r="S21" s="31" t="s">
        <v>35</v>
      </c>
      <c r="T21" s="31" t="s">
        <v>106</v>
      </c>
      <c r="U21" s="31" t="s">
        <v>105</v>
      </c>
      <c r="V21" s="43"/>
      <c r="W21" s="43"/>
      <c r="X21" s="43"/>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row>
    <row r="22" spans="1:240" s="45" customFormat="1" ht="118.5" customHeight="1" x14ac:dyDescent="0.2">
      <c r="A22" s="24">
        <f t="shared" si="2"/>
        <v>6</v>
      </c>
      <c r="B22" s="25" t="s">
        <v>26</v>
      </c>
      <c r="C22" s="26">
        <v>31201</v>
      </c>
      <c r="D22" s="27" t="s">
        <v>97</v>
      </c>
      <c r="E22" s="28">
        <v>3120101</v>
      </c>
      <c r="F22" s="29" t="s">
        <v>98</v>
      </c>
      <c r="G22" s="30" t="s">
        <v>99</v>
      </c>
      <c r="H22" s="31" t="s">
        <v>84</v>
      </c>
      <c r="I22" s="92">
        <v>6695276</v>
      </c>
      <c r="J22" s="92">
        <v>6695276</v>
      </c>
      <c r="K22" s="34">
        <v>42474</v>
      </c>
      <c r="L22" s="35">
        <v>42507</v>
      </c>
      <c r="M22" s="35">
        <v>42514</v>
      </c>
      <c r="N22" s="36">
        <v>240</v>
      </c>
      <c r="O22" s="35">
        <v>42734</v>
      </c>
      <c r="P22" s="37" t="s">
        <v>100</v>
      </c>
      <c r="Q22" s="38" t="s">
        <v>101</v>
      </c>
      <c r="R22" s="39" t="s">
        <v>102</v>
      </c>
      <c r="S22" s="31" t="s">
        <v>35</v>
      </c>
      <c r="T22" s="31" t="s">
        <v>107</v>
      </c>
      <c r="U22" s="31" t="s">
        <v>105</v>
      </c>
      <c r="V22" s="43"/>
      <c r="W22" s="43"/>
      <c r="X22" s="43"/>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row>
    <row r="23" spans="1:240" s="45" customFormat="1" ht="178.5" customHeight="1" x14ac:dyDescent="0.2">
      <c r="A23" s="24">
        <f t="shared" si="2"/>
        <v>7</v>
      </c>
      <c r="B23" s="25" t="s">
        <v>26</v>
      </c>
      <c r="C23" s="26">
        <v>31201</v>
      </c>
      <c r="D23" s="27" t="s">
        <v>97</v>
      </c>
      <c r="E23" s="28">
        <v>3120101</v>
      </c>
      <c r="F23" s="29" t="s">
        <v>98</v>
      </c>
      <c r="G23" s="30" t="s">
        <v>99</v>
      </c>
      <c r="H23" s="31" t="s">
        <v>84</v>
      </c>
      <c r="I23" s="92">
        <v>3001963</v>
      </c>
      <c r="J23" s="92">
        <v>3001963</v>
      </c>
      <c r="K23" s="34">
        <v>42474</v>
      </c>
      <c r="L23" s="35">
        <v>42507</v>
      </c>
      <c r="M23" s="35">
        <v>42514</v>
      </c>
      <c r="N23" s="36">
        <v>240</v>
      </c>
      <c r="O23" s="35">
        <v>42734</v>
      </c>
      <c r="P23" s="37" t="s">
        <v>100</v>
      </c>
      <c r="Q23" s="38" t="s">
        <v>101</v>
      </c>
      <c r="R23" s="39" t="s">
        <v>102</v>
      </c>
      <c r="S23" s="31" t="s">
        <v>35</v>
      </c>
      <c r="T23" s="31" t="s">
        <v>108</v>
      </c>
      <c r="U23" s="31" t="s">
        <v>105</v>
      </c>
      <c r="V23" s="43"/>
      <c r="W23" s="43"/>
      <c r="X23" s="43"/>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row>
    <row r="24" spans="1:240" s="45" customFormat="1" ht="140.25" customHeight="1" x14ac:dyDescent="0.2">
      <c r="A24" s="24">
        <f t="shared" si="2"/>
        <v>8</v>
      </c>
      <c r="B24" s="25" t="s">
        <v>26</v>
      </c>
      <c r="C24" s="26">
        <v>31201</v>
      </c>
      <c r="D24" s="27" t="s">
        <v>97</v>
      </c>
      <c r="E24" s="28">
        <v>3120101</v>
      </c>
      <c r="F24" s="29" t="s">
        <v>98</v>
      </c>
      <c r="G24" s="30" t="s">
        <v>68</v>
      </c>
      <c r="H24" s="31" t="s">
        <v>84</v>
      </c>
      <c r="I24" s="32">
        <v>30000000</v>
      </c>
      <c r="J24" s="32">
        <v>10513080</v>
      </c>
      <c r="K24" s="34">
        <v>42478</v>
      </c>
      <c r="L24" s="35">
        <v>42530</v>
      </c>
      <c r="M24" s="35">
        <v>42535</v>
      </c>
      <c r="N24" s="36">
        <v>240</v>
      </c>
      <c r="O24" s="35">
        <v>42779</v>
      </c>
      <c r="P24" s="37" t="s">
        <v>109</v>
      </c>
      <c r="Q24" s="38" t="s">
        <v>110</v>
      </c>
      <c r="R24" s="39" t="s">
        <v>102</v>
      </c>
      <c r="S24" s="31" t="s">
        <v>35</v>
      </c>
      <c r="T24" s="31" t="s">
        <v>111</v>
      </c>
      <c r="U24" s="31" t="s">
        <v>105</v>
      </c>
      <c r="V24" s="43"/>
      <c r="W24" s="43"/>
      <c r="X24" s="43"/>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row>
    <row r="25" spans="1:240" s="45" customFormat="1" ht="76.5" customHeight="1" x14ac:dyDescent="0.2">
      <c r="A25" s="24">
        <f t="shared" si="2"/>
        <v>9</v>
      </c>
      <c r="B25" s="25" t="s">
        <v>26</v>
      </c>
      <c r="C25" s="26" t="s">
        <v>27</v>
      </c>
      <c r="D25" s="27" t="s">
        <v>28</v>
      </c>
      <c r="E25" s="28">
        <v>3120210</v>
      </c>
      <c r="F25" s="29" t="s">
        <v>112</v>
      </c>
      <c r="G25" s="30" t="s">
        <v>113</v>
      </c>
      <c r="H25" s="31" t="s">
        <v>114</v>
      </c>
      <c r="I25" s="32">
        <v>43000000</v>
      </c>
      <c r="J25" s="32">
        <v>40120000</v>
      </c>
      <c r="K25" s="34">
        <v>42489</v>
      </c>
      <c r="L25" s="35">
        <v>42535</v>
      </c>
      <c r="M25" s="35">
        <v>42550</v>
      </c>
      <c r="N25" s="36">
        <v>60</v>
      </c>
      <c r="O25" s="35">
        <v>42610</v>
      </c>
      <c r="P25" s="37" t="s">
        <v>115</v>
      </c>
      <c r="Q25" s="38" t="s">
        <v>116</v>
      </c>
      <c r="R25" s="39" t="s">
        <v>117</v>
      </c>
      <c r="S25" s="31" t="s">
        <v>35</v>
      </c>
      <c r="T25" s="31" t="s">
        <v>118</v>
      </c>
      <c r="U25" s="31" t="s">
        <v>105</v>
      </c>
      <c r="V25" s="43"/>
      <c r="W25" s="43"/>
      <c r="X25" s="43"/>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row>
    <row r="26" spans="1:240" s="45" customFormat="1" ht="90" customHeight="1" x14ac:dyDescent="0.2">
      <c r="A26" s="24">
        <f t="shared" si="2"/>
        <v>10</v>
      </c>
      <c r="B26" s="25" t="s">
        <v>26</v>
      </c>
      <c r="C26" s="26" t="s">
        <v>27</v>
      </c>
      <c r="D26" s="27" t="s">
        <v>28</v>
      </c>
      <c r="E26" s="28">
        <v>3120210</v>
      </c>
      <c r="F26" s="29" t="s">
        <v>112</v>
      </c>
      <c r="G26" s="30" t="s">
        <v>30</v>
      </c>
      <c r="H26" s="31" t="s">
        <v>114</v>
      </c>
      <c r="I26" s="32">
        <v>25000000</v>
      </c>
      <c r="J26" s="32"/>
      <c r="K26" s="34">
        <v>42513</v>
      </c>
      <c r="L26" s="35">
        <v>42574</v>
      </c>
      <c r="M26" s="35">
        <v>42579</v>
      </c>
      <c r="N26" s="36">
        <v>60</v>
      </c>
      <c r="O26" s="35">
        <f>+M26+N26</f>
        <v>42639</v>
      </c>
      <c r="P26" s="37" t="s">
        <v>119</v>
      </c>
      <c r="Q26" s="38" t="s">
        <v>120</v>
      </c>
      <c r="R26" s="39" t="s">
        <v>121</v>
      </c>
      <c r="S26" s="31" t="s">
        <v>35</v>
      </c>
      <c r="T26" s="31" t="s">
        <v>122</v>
      </c>
      <c r="U26" s="31" t="s">
        <v>37</v>
      </c>
      <c r="V26" s="43"/>
      <c r="W26" s="43"/>
      <c r="X26" s="43"/>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row>
    <row r="27" spans="1:240" s="45" customFormat="1" ht="76.5" customHeight="1" x14ac:dyDescent="0.2">
      <c r="A27" s="24">
        <f t="shared" si="2"/>
        <v>11</v>
      </c>
      <c r="B27" s="25" t="s">
        <v>26</v>
      </c>
      <c r="C27" s="26" t="s">
        <v>27</v>
      </c>
      <c r="D27" s="27" t="s">
        <v>28</v>
      </c>
      <c r="E27" s="28">
        <v>3120210</v>
      </c>
      <c r="F27" s="29" t="s">
        <v>112</v>
      </c>
      <c r="G27" s="30" t="s">
        <v>123</v>
      </c>
      <c r="H27" s="31" t="s">
        <v>114</v>
      </c>
      <c r="I27" s="32">
        <v>31000000</v>
      </c>
      <c r="J27" s="32"/>
      <c r="K27" s="34">
        <v>42572</v>
      </c>
      <c r="L27" s="35">
        <v>42603</v>
      </c>
      <c r="M27" s="35">
        <f>L27+5</f>
        <v>42608</v>
      </c>
      <c r="N27" s="36">
        <v>120</v>
      </c>
      <c r="O27" s="35" t="s">
        <v>124</v>
      </c>
      <c r="P27" s="37" t="s">
        <v>125</v>
      </c>
      <c r="Q27" s="38" t="s">
        <v>126</v>
      </c>
      <c r="R27" s="39" t="s">
        <v>127</v>
      </c>
      <c r="S27" s="40" t="s">
        <v>35</v>
      </c>
      <c r="T27" s="41" t="s">
        <v>128</v>
      </c>
      <c r="U27" s="40" t="s">
        <v>129</v>
      </c>
      <c r="V27" s="43"/>
      <c r="W27" s="43"/>
      <c r="X27" s="43"/>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row>
    <row r="28" spans="1:240" s="94" customFormat="1" ht="88.5" customHeight="1" x14ac:dyDescent="0.2">
      <c r="A28" s="24">
        <f t="shared" si="2"/>
        <v>12</v>
      </c>
      <c r="B28" s="25" t="s">
        <v>26</v>
      </c>
      <c r="C28" s="26" t="s">
        <v>27</v>
      </c>
      <c r="D28" s="27" t="s">
        <v>28</v>
      </c>
      <c r="E28" s="28">
        <v>3120210</v>
      </c>
      <c r="F28" s="29" t="s">
        <v>112</v>
      </c>
      <c r="G28" s="30" t="s">
        <v>123</v>
      </c>
      <c r="H28" s="31" t="s">
        <v>114</v>
      </c>
      <c r="I28" s="32">
        <v>7000000</v>
      </c>
      <c r="J28" s="32"/>
      <c r="K28" s="34">
        <v>42572</v>
      </c>
      <c r="L28" s="35">
        <v>42603</v>
      </c>
      <c r="M28" s="35">
        <v>42608</v>
      </c>
      <c r="N28" s="36">
        <v>120</v>
      </c>
      <c r="O28" s="35">
        <v>42729</v>
      </c>
      <c r="P28" s="37" t="s">
        <v>130</v>
      </c>
      <c r="Q28" s="38" t="s">
        <v>131</v>
      </c>
      <c r="R28" s="39" t="s">
        <v>132</v>
      </c>
      <c r="S28" s="40" t="s">
        <v>35</v>
      </c>
      <c r="T28" s="41" t="s">
        <v>133</v>
      </c>
      <c r="U28" s="40" t="s">
        <v>129</v>
      </c>
      <c r="V28" s="43"/>
      <c r="W28" s="43"/>
      <c r="X28" s="43"/>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row>
    <row r="29" spans="1:240" s="45" customFormat="1" ht="398.25" customHeight="1" x14ac:dyDescent="0.2">
      <c r="A29" s="24">
        <f t="shared" si="2"/>
        <v>13</v>
      </c>
      <c r="B29" s="25" t="s">
        <v>26</v>
      </c>
      <c r="C29" s="26" t="s">
        <v>27</v>
      </c>
      <c r="D29" s="27" t="s">
        <v>28</v>
      </c>
      <c r="E29" s="28">
        <v>3120210</v>
      </c>
      <c r="F29" s="29" t="s">
        <v>112</v>
      </c>
      <c r="G29" s="30" t="s">
        <v>123</v>
      </c>
      <c r="H29" s="31" t="s">
        <v>114</v>
      </c>
      <c r="I29" s="32">
        <v>7000000</v>
      </c>
      <c r="J29" s="32"/>
      <c r="K29" s="34">
        <v>42522</v>
      </c>
      <c r="L29" s="35">
        <f>K29+30</f>
        <v>42552</v>
      </c>
      <c r="M29" s="35">
        <f>L29+5</f>
        <v>42557</v>
      </c>
      <c r="N29" s="36">
        <v>150</v>
      </c>
      <c r="O29" s="35">
        <f>M29+N29</f>
        <v>42707</v>
      </c>
      <c r="P29" s="37" t="s">
        <v>134</v>
      </c>
      <c r="Q29" s="38" t="s">
        <v>135</v>
      </c>
      <c r="R29" s="39" t="s">
        <v>136</v>
      </c>
      <c r="S29" s="40" t="s">
        <v>35</v>
      </c>
      <c r="T29" s="43"/>
      <c r="U29" s="88"/>
      <c r="V29" s="43"/>
      <c r="W29" s="43"/>
      <c r="X29" s="43"/>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row>
    <row r="30" spans="1:240" s="45" customFormat="1" ht="258" customHeight="1" x14ac:dyDescent="0.2">
      <c r="A30" s="24">
        <f t="shared" si="2"/>
        <v>14</v>
      </c>
      <c r="B30" s="25" t="s">
        <v>26</v>
      </c>
      <c r="C30" s="26" t="s">
        <v>27</v>
      </c>
      <c r="D30" s="27" t="s">
        <v>28</v>
      </c>
      <c r="E30" s="28">
        <v>3120210</v>
      </c>
      <c r="F30" s="29" t="s">
        <v>112</v>
      </c>
      <c r="G30" s="30" t="s">
        <v>93</v>
      </c>
      <c r="H30" s="31" t="s">
        <v>114</v>
      </c>
      <c r="I30" s="32">
        <v>50000000</v>
      </c>
      <c r="J30" s="32"/>
      <c r="K30" s="34">
        <v>42563</v>
      </c>
      <c r="L30" s="35">
        <v>42625</v>
      </c>
      <c r="M30" s="35">
        <f>+L30+5</f>
        <v>42630</v>
      </c>
      <c r="N30" s="36">
        <v>4</v>
      </c>
      <c r="O30" s="35">
        <f>+M30+N30</f>
        <v>42634</v>
      </c>
      <c r="P30" s="37" t="s">
        <v>137</v>
      </c>
      <c r="Q30" s="38" t="s">
        <v>138</v>
      </c>
      <c r="R30" s="39" t="s">
        <v>139</v>
      </c>
      <c r="S30" s="40" t="s">
        <v>35</v>
      </c>
      <c r="T30" s="41" t="s">
        <v>140</v>
      </c>
      <c r="U30" s="42" t="s">
        <v>37</v>
      </c>
      <c r="V30" s="95" t="s">
        <v>141</v>
      </c>
      <c r="W30" s="95"/>
      <c r="X30" s="95"/>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row>
    <row r="31" spans="1:240" s="45" customFormat="1" ht="248.25" customHeight="1" x14ac:dyDescent="0.2">
      <c r="A31" s="24">
        <f t="shared" si="2"/>
        <v>15</v>
      </c>
      <c r="B31" s="25" t="s">
        <v>26</v>
      </c>
      <c r="C31" s="26" t="s">
        <v>27</v>
      </c>
      <c r="D31" s="27" t="s">
        <v>28</v>
      </c>
      <c r="E31" s="28">
        <v>3120210</v>
      </c>
      <c r="F31" s="29" t="s">
        <v>112</v>
      </c>
      <c r="G31" s="30" t="s">
        <v>30</v>
      </c>
      <c r="H31" s="31" t="s">
        <v>114</v>
      </c>
      <c r="I31" s="32">
        <v>22000000</v>
      </c>
      <c r="J31" s="32"/>
      <c r="K31" s="34">
        <v>42461</v>
      </c>
      <c r="L31" s="35">
        <v>42522</v>
      </c>
      <c r="M31" s="35">
        <v>42527</v>
      </c>
      <c r="N31" s="36">
        <v>120</v>
      </c>
      <c r="O31" s="35">
        <f>+M31+N31</f>
        <v>42647</v>
      </c>
      <c r="P31" s="37" t="s">
        <v>142</v>
      </c>
      <c r="Q31" s="38" t="s">
        <v>143</v>
      </c>
      <c r="R31" s="39" t="s">
        <v>144</v>
      </c>
      <c r="S31" s="40" t="s">
        <v>35</v>
      </c>
      <c r="T31" s="40" t="s">
        <v>145</v>
      </c>
      <c r="U31" s="42" t="s">
        <v>37</v>
      </c>
      <c r="V31" s="43"/>
      <c r="W31" s="43"/>
      <c r="X31" s="43"/>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row>
    <row r="32" spans="1:240" s="45" customFormat="1" ht="90" x14ac:dyDescent="0.2">
      <c r="A32" s="24">
        <f t="shared" si="2"/>
        <v>16</v>
      </c>
      <c r="B32" s="25" t="s">
        <v>26</v>
      </c>
      <c r="C32" s="26" t="s">
        <v>27</v>
      </c>
      <c r="D32" s="27" t="s">
        <v>28</v>
      </c>
      <c r="E32" s="28" t="s">
        <v>146</v>
      </c>
      <c r="F32" s="29" t="s">
        <v>112</v>
      </c>
      <c r="G32" s="30" t="s">
        <v>83</v>
      </c>
      <c r="H32" s="31" t="s">
        <v>114</v>
      </c>
      <c r="I32" s="92">
        <v>151999793</v>
      </c>
      <c r="J32" s="92">
        <v>151999793</v>
      </c>
      <c r="K32" s="34">
        <v>42408</v>
      </c>
      <c r="L32" s="35">
        <v>42485</v>
      </c>
      <c r="M32" s="35">
        <v>42485</v>
      </c>
      <c r="N32" s="36">
        <v>240</v>
      </c>
      <c r="O32" s="35">
        <f>M32+N32</f>
        <v>42725</v>
      </c>
      <c r="P32" s="37" t="s">
        <v>147</v>
      </c>
      <c r="Q32" s="50" t="s">
        <v>148</v>
      </c>
      <c r="R32" s="39" t="s">
        <v>149</v>
      </c>
      <c r="S32" s="40" t="s">
        <v>35</v>
      </c>
      <c r="T32" s="97" t="s">
        <v>150</v>
      </c>
      <c r="U32" s="42" t="s">
        <v>105</v>
      </c>
      <c r="V32" s="43"/>
      <c r="W32" s="43"/>
      <c r="X32" s="43"/>
      <c r="Y32" s="44"/>
      <c r="Z32" s="44"/>
      <c r="AA32" s="98"/>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row>
    <row r="33" spans="1:240" s="45" customFormat="1" ht="273" customHeight="1" x14ac:dyDescent="0.2">
      <c r="A33" s="24">
        <f t="shared" si="2"/>
        <v>17</v>
      </c>
      <c r="B33" s="25" t="s">
        <v>26</v>
      </c>
      <c r="C33" s="26" t="s">
        <v>27</v>
      </c>
      <c r="D33" s="27" t="s">
        <v>28</v>
      </c>
      <c r="E33" s="28">
        <v>3120210</v>
      </c>
      <c r="F33" s="29" t="s">
        <v>112</v>
      </c>
      <c r="G33" s="30" t="s">
        <v>83</v>
      </c>
      <c r="H33" s="31" t="s">
        <v>69</v>
      </c>
      <c r="I33" s="99">
        <v>60327000</v>
      </c>
      <c r="J33" s="32"/>
      <c r="K33" s="34">
        <v>42602</v>
      </c>
      <c r="L33" s="35">
        <v>42668</v>
      </c>
      <c r="M33" s="35">
        <v>42673</v>
      </c>
      <c r="N33" s="36">
        <v>30</v>
      </c>
      <c r="O33" s="35">
        <f>+M33+N33</f>
        <v>42703</v>
      </c>
      <c r="P33" s="37" t="s">
        <v>151</v>
      </c>
      <c r="Q33" s="38" t="s">
        <v>152</v>
      </c>
      <c r="R33" s="39" t="s">
        <v>153</v>
      </c>
      <c r="S33" s="40" t="s">
        <v>35</v>
      </c>
      <c r="T33" s="43"/>
      <c r="U33" s="88"/>
      <c r="V33" s="43"/>
      <c r="W33" s="43"/>
      <c r="X33" s="43"/>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row>
    <row r="34" spans="1:240" s="45" customFormat="1" ht="216" customHeight="1" x14ac:dyDescent="0.2">
      <c r="A34" s="24">
        <f t="shared" si="2"/>
        <v>18</v>
      </c>
      <c r="B34" s="25" t="s">
        <v>26</v>
      </c>
      <c r="C34" s="26" t="s">
        <v>27</v>
      </c>
      <c r="D34" s="27" t="s">
        <v>28</v>
      </c>
      <c r="E34" s="28">
        <v>3120210</v>
      </c>
      <c r="F34" s="29" t="s">
        <v>112</v>
      </c>
      <c r="G34" s="30" t="s">
        <v>83</v>
      </c>
      <c r="H34" s="31" t="s">
        <v>154</v>
      </c>
      <c r="I34" s="32">
        <v>40000207</v>
      </c>
      <c r="J34" s="32"/>
      <c r="K34" s="34">
        <v>42602</v>
      </c>
      <c r="L34" s="35">
        <v>42668</v>
      </c>
      <c r="M34" s="35">
        <v>42668</v>
      </c>
      <c r="N34" s="36">
        <v>30</v>
      </c>
      <c r="O34" s="35">
        <v>42699</v>
      </c>
      <c r="P34" s="37" t="s">
        <v>155</v>
      </c>
      <c r="Q34" s="38" t="s">
        <v>156</v>
      </c>
      <c r="R34" s="39" t="s">
        <v>157</v>
      </c>
      <c r="S34" s="40" t="s">
        <v>35</v>
      </c>
      <c r="T34" s="43"/>
      <c r="U34" s="88"/>
      <c r="V34" s="43"/>
      <c r="W34" s="43"/>
      <c r="X34" s="43"/>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row>
    <row r="35" spans="1:240" s="45" customFormat="1" ht="276.75" customHeight="1" x14ac:dyDescent="0.2">
      <c r="A35" s="24">
        <f t="shared" si="2"/>
        <v>19</v>
      </c>
      <c r="B35" s="25" t="s">
        <v>26</v>
      </c>
      <c r="C35" s="26" t="s">
        <v>27</v>
      </c>
      <c r="D35" s="27" t="s">
        <v>28</v>
      </c>
      <c r="E35" s="28">
        <v>3120210</v>
      </c>
      <c r="F35" s="29" t="s">
        <v>112</v>
      </c>
      <c r="G35" s="30" t="s">
        <v>83</v>
      </c>
      <c r="H35" s="31" t="s">
        <v>158</v>
      </c>
      <c r="I35" s="32">
        <v>110000000</v>
      </c>
      <c r="J35" s="32"/>
      <c r="K35" s="34">
        <v>42607</v>
      </c>
      <c r="L35" s="35">
        <v>42693</v>
      </c>
      <c r="M35" s="35">
        <v>42715</v>
      </c>
      <c r="N35" s="36">
        <v>3</v>
      </c>
      <c r="O35" s="35">
        <v>42718</v>
      </c>
      <c r="P35" s="37" t="s">
        <v>159</v>
      </c>
      <c r="Q35" s="38" t="s">
        <v>160</v>
      </c>
      <c r="R35" s="39" t="s">
        <v>161</v>
      </c>
      <c r="S35" s="40" t="s">
        <v>35</v>
      </c>
      <c r="T35" s="43"/>
      <c r="U35" s="88"/>
      <c r="V35" s="43"/>
      <c r="W35" s="43"/>
      <c r="X35" s="43"/>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row>
    <row r="36" spans="1:240" s="45" customFormat="1" ht="154.5" customHeight="1" x14ac:dyDescent="0.2">
      <c r="A36" s="24">
        <f t="shared" si="2"/>
        <v>20</v>
      </c>
      <c r="B36" s="25" t="s">
        <v>26</v>
      </c>
      <c r="C36" s="26" t="s">
        <v>27</v>
      </c>
      <c r="D36" s="27" t="s">
        <v>28</v>
      </c>
      <c r="E36" s="28">
        <v>3120210</v>
      </c>
      <c r="F36" s="29" t="s">
        <v>112</v>
      </c>
      <c r="G36" s="30" t="s">
        <v>83</v>
      </c>
      <c r="H36" s="31" t="s">
        <v>69</v>
      </c>
      <c r="I36" s="32">
        <v>57000000</v>
      </c>
      <c r="J36" s="32"/>
      <c r="K36" s="34">
        <v>42602</v>
      </c>
      <c r="L36" s="35">
        <v>42644</v>
      </c>
      <c r="M36" s="35">
        <v>42648</v>
      </c>
      <c r="N36" s="36">
        <v>10</v>
      </c>
      <c r="O36" s="35">
        <f>+M36+N36</f>
        <v>42658</v>
      </c>
      <c r="P36" s="37" t="s">
        <v>162</v>
      </c>
      <c r="Q36" s="38" t="s">
        <v>163</v>
      </c>
      <c r="R36" s="39" t="s">
        <v>164</v>
      </c>
      <c r="S36" s="40" t="s">
        <v>35</v>
      </c>
      <c r="T36" s="43"/>
      <c r="U36" s="88"/>
      <c r="V36" s="43"/>
      <c r="W36" s="43"/>
      <c r="X36" s="43"/>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row>
    <row r="37" spans="1:240" s="45" customFormat="1" ht="140.25" customHeight="1" x14ac:dyDescent="0.2">
      <c r="A37" s="24">
        <f t="shared" si="2"/>
        <v>21</v>
      </c>
      <c r="B37" s="25" t="s">
        <v>26</v>
      </c>
      <c r="C37" s="26" t="s">
        <v>27</v>
      </c>
      <c r="D37" s="27" t="s">
        <v>28</v>
      </c>
      <c r="E37" s="28">
        <v>3120210</v>
      </c>
      <c r="F37" s="29" t="s">
        <v>112</v>
      </c>
      <c r="G37" s="30" t="s">
        <v>30</v>
      </c>
      <c r="H37" s="31" t="s">
        <v>154</v>
      </c>
      <c r="I37" s="32">
        <v>10000000</v>
      </c>
      <c r="J37" s="32"/>
      <c r="K37" s="34">
        <v>42602</v>
      </c>
      <c r="L37" s="35">
        <v>42644</v>
      </c>
      <c r="M37" s="35">
        <v>42648</v>
      </c>
      <c r="N37" s="36">
        <v>10</v>
      </c>
      <c r="O37" s="35">
        <f>+M37+N37</f>
        <v>42658</v>
      </c>
      <c r="P37" s="37" t="s">
        <v>165</v>
      </c>
      <c r="Q37" s="38" t="s">
        <v>166</v>
      </c>
      <c r="R37" s="39" t="s">
        <v>167</v>
      </c>
      <c r="S37" s="40" t="s">
        <v>35</v>
      </c>
      <c r="T37" s="43"/>
      <c r="U37" s="88"/>
      <c r="V37" s="43"/>
      <c r="W37" s="43"/>
      <c r="X37" s="43"/>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row>
    <row r="38" spans="1:240" s="45" customFormat="1" ht="140.25" customHeight="1" x14ac:dyDescent="0.2">
      <c r="A38" s="24">
        <f t="shared" si="2"/>
        <v>22</v>
      </c>
      <c r="B38" s="25" t="s">
        <v>26</v>
      </c>
      <c r="C38" s="26" t="s">
        <v>27</v>
      </c>
      <c r="D38" s="27" t="s">
        <v>28</v>
      </c>
      <c r="E38" s="28">
        <v>3120212</v>
      </c>
      <c r="F38" s="29" t="s">
        <v>29</v>
      </c>
      <c r="G38" s="30" t="s">
        <v>30</v>
      </c>
      <c r="H38" s="31" t="s">
        <v>31</v>
      </c>
      <c r="I38" s="32">
        <v>7700000</v>
      </c>
      <c r="J38" s="32"/>
      <c r="K38" s="34">
        <v>42597</v>
      </c>
      <c r="L38" s="35">
        <v>42628</v>
      </c>
      <c r="M38" s="35">
        <v>42633</v>
      </c>
      <c r="N38" s="36">
        <v>15</v>
      </c>
      <c r="O38" s="35">
        <v>42643</v>
      </c>
      <c r="P38" s="37" t="s">
        <v>168</v>
      </c>
      <c r="Q38" s="38" t="s">
        <v>169</v>
      </c>
      <c r="R38" s="39" t="s">
        <v>170</v>
      </c>
      <c r="S38" s="40" t="s">
        <v>35</v>
      </c>
      <c r="T38" s="100"/>
      <c r="U38" s="101"/>
      <c r="V38" s="100"/>
      <c r="W38" s="100"/>
      <c r="X38" s="100"/>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row>
    <row r="39" spans="1:240" s="45" customFormat="1" ht="140.25" customHeight="1" x14ac:dyDescent="0.2">
      <c r="A39" s="24">
        <f t="shared" si="2"/>
        <v>23</v>
      </c>
      <c r="B39" s="25" t="s">
        <v>26</v>
      </c>
      <c r="C39" s="26" t="s">
        <v>27</v>
      </c>
      <c r="D39" s="27" t="s">
        <v>28</v>
      </c>
      <c r="E39" s="28">
        <v>3120212</v>
      </c>
      <c r="F39" s="29" t="s">
        <v>29</v>
      </c>
      <c r="G39" s="30" t="s">
        <v>30</v>
      </c>
      <c r="H39" s="31" t="s">
        <v>31</v>
      </c>
      <c r="I39" s="32">
        <v>10440000</v>
      </c>
      <c r="J39" s="32">
        <v>10440000</v>
      </c>
      <c r="K39" s="34">
        <v>42524</v>
      </c>
      <c r="L39" s="35">
        <v>42580</v>
      </c>
      <c r="M39" s="35">
        <v>42587</v>
      </c>
      <c r="N39" s="36">
        <v>30</v>
      </c>
      <c r="O39" s="35">
        <f>M39+N39</f>
        <v>42617</v>
      </c>
      <c r="P39" s="37" t="s">
        <v>171</v>
      </c>
      <c r="Q39" s="38" t="s">
        <v>172</v>
      </c>
      <c r="R39" s="39" t="s">
        <v>173</v>
      </c>
      <c r="S39" s="40" t="s">
        <v>35</v>
      </c>
      <c r="T39" s="41" t="s">
        <v>174</v>
      </c>
      <c r="U39" s="42" t="s">
        <v>105</v>
      </c>
      <c r="V39" s="43"/>
      <c r="W39" s="43"/>
      <c r="X39" s="43"/>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row>
    <row r="40" spans="1:240" s="45" customFormat="1" ht="237.75" customHeight="1" x14ac:dyDescent="0.2">
      <c r="A40" s="24">
        <f t="shared" si="2"/>
        <v>24</v>
      </c>
      <c r="B40" s="25" t="s">
        <v>26</v>
      </c>
      <c r="C40" s="26" t="s">
        <v>27</v>
      </c>
      <c r="D40" s="27" t="s">
        <v>28</v>
      </c>
      <c r="E40" s="28">
        <v>3120212</v>
      </c>
      <c r="F40" s="29" t="s">
        <v>29</v>
      </c>
      <c r="G40" s="30" t="s">
        <v>175</v>
      </c>
      <c r="H40" s="31" t="s">
        <v>61</v>
      </c>
      <c r="I40" s="32">
        <v>17013000</v>
      </c>
      <c r="J40" s="32">
        <v>17013000</v>
      </c>
      <c r="K40" s="34">
        <v>42459</v>
      </c>
      <c r="L40" s="35">
        <v>42496</v>
      </c>
      <c r="M40" s="35">
        <v>42523</v>
      </c>
      <c r="N40" s="36">
        <v>90</v>
      </c>
      <c r="O40" s="35">
        <v>42614</v>
      </c>
      <c r="P40" s="37" t="s">
        <v>176</v>
      </c>
      <c r="Q40" s="38" t="s">
        <v>177</v>
      </c>
      <c r="R40" s="39" t="s">
        <v>178</v>
      </c>
      <c r="S40" s="40" t="s">
        <v>35</v>
      </c>
      <c r="T40" s="97" t="s">
        <v>179</v>
      </c>
      <c r="U40" s="42" t="s">
        <v>105</v>
      </c>
      <c r="V40" s="95" t="s">
        <v>180</v>
      </c>
      <c r="W40" s="43"/>
      <c r="X40" s="43"/>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row>
    <row r="41" spans="1:240" s="45" customFormat="1" ht="225" customHeight="1" x14ac:dyDescent="0.2">
      <c r="A41" s="24">
        <f t="shared" si="2"/>
        <v>25</v>
      </c>
      <c r="B41" s="25" t="s">
        <v>26</v>
      </c>
      <c r="C41" s="26" t="s">
        <v>27</v>
      </c>
      <c r="D41" s="27" t="s">
        <v>28</v>
      </c>
      <c r="E41" s="28">
        <v>3120212</v>
      </c>
      <c r="F41" s="29" t="s">
        <v>29</v>
      </c>
      <c r="G41" s="30" t="s">
        <v>30</v>
      </c>
      <c r="H41" s="31" t="s">
        <v>31</v>
      </c>
      <c r="I41" s="32">
        <v>10000000</v>
      </c>
      <c r="J41" s="32"/>
      <c r="K41" s="34">
        <v>42510</v>
      </c>
      <c r="L41" s="35">
        <v>42541</v>
      </c>
      <c r="M41" s="35">
        <v>42570</v>
      </c>
      <c r="N41" s="36">
        <v>30</v>
      </c>
      <c r="O41" s="35">
        <v>42490</v>
      </c>
      <c r="P41" s="37" t="s">
        <v>181</v>
      </c>
      <c r="Q41" s="38" t="s">
        <v>182</v>
      </c>
      <c r="R41" s="39" t="s">
        <v>183</v>
      </c>
      <c r="S41" s="40" t="s">
        <v>35</v>
      </c>
      <c r="T41" s="40" t="s">
        <v>184</v>
      </c>
      <c r="U41" s="40" t="s">
        <v>37</v>
      </c>
      <c r="V41" s="43"/>
      <c r="W41" s="43"/>
      <c r="X41" s="43"/>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row>
    <row r="42" spans="1:240" s="45" customFormat="1" ht="199.5" customHeight="1" x14ac:dyDescent="0.2">
      <c r="A42" s="24">
        <f t="shared" si="2"/>
        <v>26</v>
      </c>
      <c r="B42" s="25" t="s">
        <v>26</v>
      </c>
      <c r="C42" s="26" t="s">
        <v>27</v>
      </c>
      <c r="D42" s="27" t="s">
        <v>28</v>
      </c>
      <c r="E42" s="28">
        <v>3120212</v>
      </c>
      <c r="F42" s="103" t="s">
        <v>29</v>
      </c>
      <c r="G42" s="30" t="s">
        <v>68</v>
      </c>
      <c r="H42" s="31" t="s">
        <v>69</v>
      </c>
      <c r="I42" s="104">
        <v>14000000</v>
      </c>
      <c r="J42" s="32"/>
      <c r="K42" s="34">
        <v>42515</v>
      </c>
      <c r="L42" s="35">
        <v>42576</v>
      </c>
      <c r="M42" s="35">
        <v>42581</v>
      </c>
      <c r="N42" s="105" t="s">
        <v>185</v>
      </c>
      <c r="O42" s="35">
        <v>42589</v>
      </c>
      <c r="P42" s="37" t="s">
        <v>186</v>
      </c>
      <c r="Q42" s="38" t="s">
        <v>187</v>
      </c>
      <c r="R42" s="39" t="s">
        <v>188</v>
      </c>
      <c r="S42" s="40" t="s">
        <v>35</v>
      </c>
      <c r="T42" s="97" t="s">
        <v>189</v>
      </c>
      <c r="U42" s="40" t="s">
        <v>190</v>
      </c>
      <c r="V42" s="43"/>
      <c r="W42" s="43"/>
      <c r="X42" s="43"/>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row>
    <row r="43" spans="1:240" s="45" customFormat="1" ht="197.25" customHeight="1" x14ac:dyDescent="0.2">
      <c r="A43" s="24">
        <f t="shared" si="2"/>
        <v>27</v>
      </c>
      <c r="B43" s="25" t="s">
        <v>26</v>
      </c>
      <c r="C43" s="26" t="s">
        <v>27</v>
      </c>
      <c r="D43" s="27" t="s">
        <v>28</v>
      </c>
      <c r="E43" s="28">
        <v>3120212</v>
      </c>
      <c r="F43" s="103" t="s">
        <v>29</v>
      </c>
      <c r="G43" s="30" t="s">
        <v>68</v>
      </c>
      <c r="H43" s="31" t="s">
        <v>69</v>
      </c>
      <c r="I43" s="104">
        <v>15500000</v>
      </c>
      <c r="J43" s="32"/>
      <c r="K43" s="34">
        <v>42580</v>
      </c>
      <c r="L43" s="35">
        <v>42642</v>
      </c>
      <c r="M43" s="35">
        <f>+L43+5</f>
        <v>42647</v>
      </c>
      <c r="N43" s="105" t="s">
        <v>191</v>
      </c>
      <c r="O43" s="106">
        <v>42648</v>
      </c>
      <c r="P43" s="37" t="s">
        <v>192</v>
      </c>
      <c r="Q43" s="38" t="s">
        <v>193</v>
      </c>
      <c r="R43" s="39" t="s">
        <v>194</v>
      </c>
      <c r="S43" s="40" t="s">
        <v>35</v>
      </c>
      <c r="T43" s="97" t="s">
        <v>195</v>
      </c>
      <c r="U43" s="40" t="s">
        <v>50</v>
      </c>
      <c r="V43" s="43"/>
      <c r="W43" s="43"/>
      <c r="X43" s="43"/>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row>
    <row r="44" spans="1:240" s="45" customFormat="1" ht="117" customHeight="1" x14ac:dyDescent="0.2">
      <c r="A44" s="24">
        <f t="shared" si="2"/>
        <v>28</v>
      </c>
      <c r="B44" s="25" t="s">
        <v>26</v>
      </c>
      <c r="C44" s="26" t="s">
        <v>27</v>
      </c>
      <c r="D44" s="27" t="s">
        <v>28</v>
      </c>
      <c r="E44" s="107">
        <v>3120212</v>
      </c>
      <c r="F44" s="29" t="s">
        <v>29</v>
      </c>
      <c r="G44" s="30" t="s">
        <v>68</v>
      </c>
      <c r="H44" s="31" t="s">
        <v>69</v>
      </c>
      <c r="I44" s="104">
        <v>9000000</v>
      </c>
      <c r="J44" s="32"/>
      <c r="K44" s="34">
        <v>42514</v>
      </c>
      <c r="L44" s="35">
        <v>42575</v>
      </c>
      <c r="M44" s="35">
        <v>42581</v>
      </c>
      <c r="N44" s="105" t="s">
        <v>196</v>
      </c>
      <c r="O44" s="35">
        <v>42597</v>
      </c>
      <c r="P44" s="37" t="s">
        <v>197</v>
      </c>
      <c r="Q44" s="38" t="s">
        <v>198</v>
      </c>
      <c r="R44" s="39" t="s">
        <v>199</v>
      </c>
      <c r="S44" s="40" t="s">
        <v>35</v>
      </c>
      <c r="T44" s="97" t="s">
        <v>200</v>
      </c>
      <c r="U44" s="40"/>
      <c r="V44" s="43"/>
      <c r="W44" s="43"/>
      <c r="X44" s="43"/>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row>
    <row r="45" spans="1:240" s="109" customFormat="1" ht="189" customHeight="1" x14ac:dyDescent="0.2">
      <c r="A45" s="24">
        <f t="shared" si="2"/>
        <v>29</v>
      </c>
      <c r="B45" s="25" t="s">
        <v>26</v>
      </c>
      <c r="C45" s="26" t="s">
        <v>27</v>
      </c>
      <c r="D45" s="27" t="s">
        <v>28</v>
      </c>
      <c r="E45" s="28">
        <v>3120212</v>
      </c>
      <c r="F45" s="29" t="s">
        <v>29</v>
      </c>
      <c r="G45" s="30" t="s">
        <v>30</v>
      </c>
      <c r="H45" s="31" t="s">
        <v>61</v>
      </c>
      <c r="I45" s="108">
        <v>12261060</v>
      </c>
      <c r="J45" s="108">
        <v>12261060</v>
      </c>
      <c r="K45" s="34">
        <v>42405</v>
      </c>
      <c r="L45" s="35">
        <v>42444</v>
      </c>
      <c r="M45" s="35">
        <v>42464</v>
      </c>
      <c r="N45" s="36">
        <v>365</v>
      </c>
      <c r="O45" s="35">
        <v>42828</v>
      </c>
      <c r="P45" s="37" t="s">
        <v>201</v>
      </c>
      <c r="Q45" s="38" t="s">
        <v>202</v>
      </c>
      <c r="R45" s="39" t="s">
        <v>203</v>
      </c>
      <c r="S45" s="40" t="s">
        <v>35</v>
      </c>
      <c r="T45" s="97" t="s">
        <v>204</v>
      </c>
      <c r="U45" s="40" t="s">
        <v>105</v>
      </c>
      <c r="V45" s="43"/>
      <c r="W45" s="43"/>
      <c r="X45" s="43"/>
      <c r="Y45" s="44"/>
      <c r="Z45" s="44"/>
      <c r="AA45" s="98"/>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row>
    <row r="46" spans="1:240" s="109" customFormat="1" ht="186.75" customHeight="1" x14ac:dyDescent="0.2">
      <c r="A46" s="24">
        <f t="shared" si="2"/>
        <v>30</v>
      </c>
      <c r="B46" s="25" t="s">
        <v>26</v>
      </c>
      <c r="C46" s="26" t="s">
        <v>27</v>
      </c>
      <c r="D46" s="27" t="s">
        <v>205</v>
      </c>
      <c r="E46" s="26" t="s">
        <v>206</v>
      </c>
      <c r="F46" s="29" t="s">
        <v>29</v>
      </c>
      <c r="G46" s="30" t="s">
        <v>123</v>
      </c>
      <c r="H46" s="31" t="s">
        <v>207</v>
      </c>
      <c r="I46" s="32">
        <v>44000000</v>
      </c>
      <c r="J46" s="32">
        <v>44000000</v>
      </c>
      <c r="K46" s="34">
        <v>42418</v>
      </c>
      <c r="L46" s="35">
        <v>42439</v>
      </c>
      <c r="M46" s="110">
        <v>42444</v>
      </c>
      <c r="N46" s="24">
        <v>210</v>
      </c>
      <c r="O46" s="110">
        <v>42657</v>
      </c>
      <c r="P46" s="37" t="s">
        <v>208</v>
      </c>
      <c r="Q46" s="38" t="s">
        <v>209</v>
      </c>
      <c r="R46" s="39" t="s">
        <v>210</v>
      </c>
      <c r="S46" s="40" t="s">
        <v>35</v>
      </c>
      <c r="T46" s="97" t="s">
        <v>211</v>
      </c>
      <c r="U46" s="40" t="s">
        <v>105</v>
      </c>
      <c r="V46" s="43"/>
      <c r="W46" s="43"/>
      <c r="X46" s="43"/>
      <c r="Y46" s="44"/>
      <c r="Z46" s="44"/>
      <c r="AA46" s="98"/>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row>
    <row r="47" spans="1:240" s="109" customFormat="1" ht="286.5" customHeight="1" x14ac:dyDescent="0.2">
      <c r="A47" s="24">
        <f t="shared" si="2"/>
        <v>31</v>
      </c>
      <c r="B47" s="25" t="s">
        <v>26</v>
      </c>
      <c r="C47" s="26" t="s">
        <v>27</v>
      </c>
      <c r="D47" s="27" t="s">
        <v>205</v>
      </c>
      <c r="E47" s="26" t="s">
        <v>206</v>
      </c>
      <c r="F47" s="29" t="s">
        <v>29</v>
      </c>
      <c r="G47" s="30" t="s">
        <v>30</v>
      </c>
      <c r="H47" s="31" t="s">
        <v>154</v>
      </c>
      <c r="I47" s="32">
        <v>1000000</v>
      </c>
      <c r="J47" s="32"/>
      <c r="K47" s="34">
        <v>42513</v>
      </c>
      <c r="L47" s="35">
        <v>42574</v>
      </c>
      <c r="M47" s="110">
        <v>42579</v>
      </c>
      <c r="N47" s="24">
        <v>30</v>
      </c>
      <c r="O47" s="110">
        <f>+M47+N47</f>
        <v>42609</v>
      </c>
      <c r="P47" s="37" t="s">
        <v>212</v>
      </c>
      <c r="Q47" s="38" t="s">
        <v>213</v>
      </c>
      <c r="R47" s="39" t="s">
        <v>214</v>
      </c>
      <c r="S47" s="40" t="s">
        <v>35</v>
      </c>
      <c r="T47" s="97" t="s">
        <v>215</v>
      </c>
      <c r="U47" s="40" t="s">
        <v>50</v>
      </c>
      <c r="V47" s="43"/>
      <c r="W47" s="43"/>
      <c r="X47" s="43"/>
      <c r="Y47" s="43" t="s">
        <v>216</v>
      </c>
      <c r="Z47" s="44"/>
      <c r="AA47" s="98"/>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row>
    <row r="48" spans="1:240" s="109" customFormat="1" ht="153.75" customHeight="1" x14ac:dyDescent="0.2">
      <c r="A48" s="24">
        <f t="shared" si="2"/>
        <v>32</v>
      </c>
      <c r="B48" s="25" t="s">
        <v>26</v>
      </c>
      <c r="C48" s="26" t="s">
        <v>27</v>
      </c>
      <c r="D48" s="27" t="s">
        <v>205</v>
      </c>
      <c r="E48" s="26" t="s">
        <v>206</v>
      </c>
      <c r="F48" s="29" t="s">
        <v>29</v>
      </c>
      <c r="G48" s="30" t="s">
        <v>30</v>
      </c>
      <c r="H48" s="31" t="s">
        <v>69</v>
      </c>
      <c r="I48" s="32">
        <v>4000000</v>
      </c>
      <c r="J48" s="32"/>
      <c r="K48" s="34">
        <v>42513</v>
      </c>
      <c r="L48" s="35">
        <v>42574</v>
      </c>
      <c r="M48" s="110">
        <v>42579</v>
      </c>
      <c r="N48" s="24">
        <v>30</v>
      </c>
      <c r="O48" s="110">
        <f>+M48+N48</f>
        <v>42609</v>
      </c>
      <c r="P48" s="37" t="s">
        <v>217</v>
      </c>
      <c r="Q48" s="38" t="s">
        <v>218</v>
      </c>
      <c r="R48" s="39" t="s">
        <v>219</v>
      </c>
      <c r="S48" s="40" t="s">
        <v>35</v>
      </c>
      <c r="T48" s="97" t="s">
        <v>220</v>
      </c>
      <c r="U48" s="40" t="s">
        <v>50</v>
      </c>
      <c r="V48" s="43"/>
      <c r="W48" s="43"/>
      <c r="X48" s="43"/>
      <c r="Y48" s="43" t="s">
        <v>216</v>
      </c>
      <c r="Z48" s="44"/>
      <c r="AA48" s="98"/>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row>
    <row r="49" spans="1:240" s="109" customFormat="1" ht="146.25" customHeight="1" x14ac:dyDescent="0.2">
      <c r="A49" s="24">
        <f t="shared" si="2"/>
        <v>33</v>
      </c>
      <c r="B49" s="25" t="s">
        <v>26</v>
      </c>
      <c r="C49" s="26" t="s">
        <v>27</v>
      </c>
      <c r="D49" s="27" t="s">
        <v>28</v>
      </c>
      <c r="E49" s="26">
        <v>312020501</v>
      </c>
      <c r="F49" s="29" t="s">
        <v>221</v>
      </c>
      <c r="G49" s="30" t="s">
        <v>30</v>
      </c>
      <c r="H49" s="31" t="s">
        <v>61</v>
      </c>
      <c r="I49" s="32">
        <v>5420000</v>
      </c>
      <c r="J49" s="32"/>
      <c r="K49" s="34">
        <v>42542</v>
      </c>
      <c r="L49" s="35">
        <v>42581</v>
      </c>
      <c r="M49" s="35">
        <v>42587</v>
      </c>
      <c r="N49" s="105" t="s">
        <v>222</v>
      </c>
      <c r="O49" s="35">
        <v>42595</v>
      </c>
      <c r="P49" s="37" t="s">
        <v>223</v>
      </c>
      <c r="Q49" s="38" t="s">
        <v>224</v>
      </c>
      <c r="R49" s="39" t="s">
        <v>225</v>
      </c>
      <c r="S49" s="40" t="s">
        <v>35</v>
      </c>
      <c r="T49" s="111" t="s">
        <v>226</v>
      </c>
      <c r="U49" s="40" t="s">
        <v>50</v>
      </c>
      <c r="V49" s="43"/>
      <c r="W49" s="43"/>
      <c r="X49" s="43"/>
      <c r="Y49" s="43"/>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row>
    <row r="50" spans="1:240" s="109" customFormat="1" ht="178.5" x14ac:dyDescent="0.2">
      <c r="A50" s="24">
        <f t="shared" si="2"/>
        <v>34</v>
      </c>
      <c r="B50" s="25" t="s">
        <v>26</v>
      </c>
      <c r="C50" s="26" t="s">
        <v>27</v>
      </c>
      <c r="D50" s="27" t="s">
        <v>28</v>
      </c>
      <c r="E50" s="26">
        <v>312020501</v>
      </c>
      <c r="F50" s="29" t="s">
        <v>221</v>
      </c>
      <c r="G50" s="30" t="s">
        <v>30</v>
      </c>
      <c r="H50" s="31" t="s">
        <v>31</v>
      </c>
      <c r="I50" s="32">
        <v>20000000</v>
      </c>
      <c r="J50" s="32"/>
      <c r="K50" s="34">
        <v>42461</v>
      </c>
      <c r="L50" s="35">
        <v>42515</v>
      </c>
      <c r="M50" s="35">
        <f>L50+5</f>
        <v>42520</v>
      </c>
      <c r="N50" s="36">
        <v>30</v>
      </c>
      <c r="O50" s="35">
        <f>M50+N50</f>
        <v>42550</v>
      </c>
      <c r="P50" s="37" t="s">
        <v>227</v>
      </c>
      <c r="Q50" s="38" t="s">
        <v>228</v>
      </c>
      <c r="R50" s="31" t="s">
        <v>229</v>
      </c>
      <c r="S50" s="40" t="s">
        <v>35</v>
      </c>
      <c r="T50" s="40" t="s">
        <v>230</v>
      </c>
      <c r="U50" s="40" t="s">
        <v>231</v>
      </c>
      <c r="V50" s="43"/>
      <c r="W50" s="43"/>
      <c r="X50" s="43"/>
      <c r="Y50" s="43"/>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row>
    <row r="51" spans="1:240" s="109" customFormat="1" ht="180" x14ac:dyDescent="0.2">
      <c r="A51" s="24">
        <f t="shared" si="2"/>
        <v>35</v>
      </c>
      <c r="B51" s="31" t="s">
        <v>232</v>
      </c>
      <c r="C51" s="80">
        <v>31202</v>
      </c>
      <c r="D51" s="27" t="s">
        <v>28</v>
      </c>
      <c r="E51" s="112">
        <v>312020901</v>
      </c>
      <c r="F51" s="49" t="s">
        <v>233</v>
      </c>
      <c r="G51" s="37" t="s">
        <v>123</v>
      </c>
      <c r="H51" s="113" t="s">
        <v>69</v>
      </c>
      <c r="I51" s="32">
        <v>200000000</v>
      </c>
      <c r="J51" s="32"/>
      <c r="K51" s="114">
        <v>42480</v>
      </c>
      <c r="L51" s="114">
        <f>K51+60</f>
        <v>42540</v>
      </c>
      <c r="M51" s="114">
        <f>L51+5</f>
        <v>42545</v>
      </c>
      <c r="N51" s="115">
        <v>60</v>
      </c>
      <c r="O51" s="114">
        <f>M51+N51</f>
        <v>42605</v>
      </c>
      <c r="P51" s="37" t="s">
        <v>234</v>
      </c>
      <c r="Q51" s="116" t="s">
        <v>235</v>
      </c>
      <c r="R51" s="31" t="s">
        <v>236</v>
      </c>
      <c r="S51" s="40" t="s">
        <v>237</v>
      </c>
      <c r="T51" s="40" t="s">
        <v>238</v>
      </c>
      <c r="U51" s="40" t="s">
        <v>239</v>
      </c>
      <c r="V51" s="43"/>
      <c r="W51" s="43"/>
      <c r="X51" s="43"/>
      <c r="Y51" s="43"/>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row>
    <row r="52" spans="1:240" s="109" customFormat="1" ht="179.25" customHeight="1" x14ac:dyDescent="0.2">
      <c r="A52" s="24">
        <f t="shared" si="2"/>
        <v>36</v>
      </c>
      <c r="B52" s="31" t="s">
        <v>232</v>
      </c>
      <c r="C52" s="80">
        <v>31202</v>
      </c>
      <c r="D52" s="27" t="s">
        <v>28</v>
      </c>
      <c r="E52" s="112">
        <v>312020901</v>
      </c>
      <c r="F52" s="49" t="s">
        <v>233</v>
      </c>
      <c r="G52" s="37" t="s">
        <v>240</v>
      </c>
      <c r="H52" s="56" t="s">
        <v>241</v>
      </c>
      <c r="I52" s="32">
        <v>76250000</v>
      </c>
      <c r="J52" s="32"/>
      <c r="K52" s="114">
        <v>42475</v>
      </c>
      <c r="L52" s="114">
        <f>K52+60</f>
        <v>42535</v>
      </c>
      <c r="M52" s="114">
        <f>L52+5</f>
        <v>42540</v>
      </c>
      <c r="N52" s="115">
        <v>30</v>
      </c>
      <c r="O52" s="114">
        <f>M52+N52</f>
        <v>42570</v>
      </c>
      <c r="P52" s="50" t="s">
        <v>234</v>
      </c>
      <c r="Q52" s="116" t="s">
        <v>242</v>
      </c>
      <c r="R52" s="63" t="s">
        <v>243</v>
      </c>
      <c r="S52" s="40" t="s">
        <v>237</v>
      </c>
      <c r="T52" s="97" t="s">
        <v>244</v>
      </c>
      <c r="U52" s="40" t="s">
        <v>37</v>
      </c>
      <c r="V52" s="43"/>
      <c r="W52" s="43"/>
      <c r="X52" s="43"/>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row>
    <row r="53" spans="1:240" s="109" customFormat="1" ht="82.5" customHeight="1" x14ac:dyDescent="0.2">
      <c r="A53" s="24">
        <f t="shared" si="2"/>
        <v>37</v>
      </c>
      <c r="B53" s="113" t="s">
        <v>245</v>
      </c>
      <c r="C53" s="117" t="s">
        <v>246</v>
      </c>
      <c r="D53" s="27" t="s">
        <v>247</v>
      </c>
      <c r="E53" s="47">
        <v>311020301</v>
      </c>
      <c r="F53" s="29" t="s">
        <v>248</v>
      </c>
      <c r="G53" s="30" t="s">
        <v>123</v>
      </c>
      <c r="H53" s="31" t="s">
        <v>207</v>
      </c>
      <c r="I53" s="92">
        <v>6781360</v>
      </c>
      <c r="J53" s="92">
        <v>6781360</v>
      </c>
      <c r="K53" s="118">
        <v>42387</v>
      </c>
      <c r="L53" s="118">
        <v>42417</v>
      </c>
      <c r="M53" s="118">
        <v>42457</v>
      </c>
      <c r="N53" s="24" t="s">
        <v>249</v>
      </c>
      <c r="O53" s="118">
        <v>42460</v>
      </c>
      <c r="P53" s="81" t="s">
        <v>250</v>
      </c>
      <c r="Q53" s="38" t="s">
        <v>251</v>
      </c>
      <c r="R53" s="63" t="s">
        <v>252</v>
      </c>
      <c r="S53" s="40" t="s">
        <v>253</v>
      </c>
      <c r="T53" s="97" t="s">
        <v>254</v>
      </c>
      <c r="U53" s="40" t="s">
        <v>105</v>
      </c>
      <c r="V53" s="43"/>
      <c r="W53" s="40" t="s">
        <v>255</v>
      </c>
      <c r="X53" s="43"/>
      <c r="Y53" s="44"/>
      <c r="Z53" s="44"/>
      <c r="AA53" s="98"/>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row>
    <row r="54" spans="1:240" s="109" customFormat="1" ht="201.75" customHeight="1" x14ac:dyDescent="0.2">
      <c r="A54" s="24">
        <f t="shared" si="2"/>
        <v>38</v>
      </c>
      <c r="B54" s="31" t="s">
        <v>256</v>
      </c>
      <c r="C54" s="80">
        <v>33</v>
      </c>
      <c r="D54" s="31" t="s">
        <v>90</v>
      </c>
      <c r="E54" s="49" t="s">
        <v>257</v>
      </c>
      <c r="F54" s="50" t="s">
        <v>258</v>
      </c>
      <c r="G54" s="49" t="s">
        <v>99</v>
      </c>
      <c r="H54" s="80" t="s">
        <v>31</v>
      </c>
      <c r="I54" s="32">
        <f>+J54</f>
        <v>220024160</v>
      </c>
      <c r="J54" s="32">
        <v>220024160</v>
      </c>
      <c r="K54" s="119">
        <v>42459</v>
      </c>
      <c r="L54" s="120">
        <v>42493</v>
      </c>
      <c r="M54" s="120">
        <v>42500</v>
      </c>
      <c r="N54" s="36">
        <v>90</v>
      </c>
      <c r="O54" s="120">
        <v>42591</v>
      </c>
      <c r="P54" s="121">
        <v>81112502</v>
      </c>
      <c r="Q54" s="122" t="s">
        <v>259</v>
      </c>
      <c r="R54" s="123" t="s">
        <v>260</v>
      </c>
      <c r="S54" s="124" t="s">
        <v>261</v>
      </c>
      <c r="T54" s="125" t="s">
        <v>262</v>
      </c>
      <c r="U54" s="42" t="s">
        <v>105</v>
      </c>
      <c r="V54" s="126"/>
      <c r="W54" s="122"/>
      <c r="X54" s="126"/>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c r="IC54" s="127"/>
      <c r="ID54" s="127"/>
      <c r="IE54" s="127"/>
      <c r="IF54" s="127"/>
    </row>
    <row r="55" spans="1:240" s="109" customFormat="1" ht="102" customHeight="1" x14ac:dyDescent="0.2">
      <c r="A55" s="24">
        <f t="shared" si="2"/>
        <v>39</v>
      </c>
      <c r="B55" s="31" t="s">
        <v>256</v>
      </c>
      <c r="C55" s="80">
        <v>33</v>
      </c>
      <c r="D55" s="31" t="s">
        <v>90</v>
      </c>
      <c r="E55" s="49" t="s">
        <v>257</v>
      </c>
      <c r="F55" s="50" t="s">
        <v>258</v>
      </c>
      <c r="G55" s="49" t="s">
        <v>123</v>
      </c>
      <c r="H55" s="80" t="s">
        <v>69</v>
      </c>
      <c r="I55" s="32">
        <v>429565801</v>
      </c>
      <c r="J55" s="32">
        <v>429565801</v>
      </c>
      <c r="K55" s="119">
        <v>42506</v>
      </c>
      <c r="L55" s="120">
        <v>42521</v>
      </c>
      <c r="M55" s="120">
        <v>42526</v>
      </c>
      <c r="N55" s="36">
        <v>210</v>
      </c>
      <c r="O55" s="120">
        <v>42734</v>
      </c>
      <c r="P55" s="128" t="s">
        <v>263</v>
      </c>
      <c r="Q55" s="31" t="s">
        <v>264</v>
      </c>
      <c r="R55" s="129" t="s">
        <v>265</v>
      </c>
      <c r="S55" s="124" t="s">
        <v>261</v>
      </c>
      <c r="T55" s="125" t="s">
        <v>266</v>
      </c>
      <c r="U55" s="42" t="s">
        <v>105</v>
      </c>
      <c r="V55" s="126"/>
      <c r="W55" s="126"/>
      <c r="X55" s="126"/>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row>
    <row r="56" spans="1:240" s="109" customFormat="1" ht="122.25" customHeight="1" x14ac:dyDescent="0.2">
      <c r="A56" s="24">
        <f t="shared" si="2"/>
        <v>40</v>
      </c>
      <c r="B56" s="31" t="s">
        <v>256</v>
      </c>
      <c r="C56" s="80">
        <v>33</v>
      </c>
      <c r="D56" s="31" t="s">
        <v>90</v>
      </c>
      <c r="E56" s="49" t="s">
        <v>267</v>
      </c>
      <c r="F56" s="50" t="s">
        <v>268</v>
      </c>
      <c r="G56" s="49" t="s">
        <v>123</v>
      </c>
      <c r="H56" s="80" t="s">
        <v>69</v>
      </c>
      <c r="I56" s="32">
        <f>198000000-40800000-40800000-40800000-42000000</f>
        <v>33600000</v>
      </c>
      <c r="J56" s="32"/>
      <c r="K56" s="119">
        <v>42490</v>
      </c>
      <c r="L56" s="120">
        <v>42520</v>
      </c>
      <c r="M56" s="120">
        <v>42525</v>
      </c>
      <c r="N56" s="36">
        <v>180</v>
      </c>
      <c r="O56" s="120">
        <v>42825</v>
      </c>
      <c r="P56" s="130" t="s">
        <v>269</v>
      </c>
      <c r="Q56" s="31" t="s">
        <v>270</v>
      </c>
      <c r="R56" s="131" t="s">
        <v>271</v>
      </c>
      <c r="S56" s="124" t="s">
        <v>261</v>
      </c>
      <c r="T56" s="125"/>
      <c r="U56" s="124"/>
      <c r="V56" s="126"/>
      <c r="W56" s="132"/>
      <c r="X56" s="132"/>
      <c r="Y56" s="133"/>
      <c r="Z56" s="134"/>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row>
    <row r="57" spans="1:240" s="109" customFormat="1" ht="167.25" customHeight="1" x14ac:dyDescent="0.2">
      <c r="A57" s="24">
        <f t="shared" si="2"/>
        <v>41</v>
      </c>
      <c r="B57" s="31" t="s">
        <v>256</v>
      </c>
      <c r="C57" s="80">
        <v>33</v>
      </c>
      <c r="D57" s="31" t="s">
        <v>90</v>
      </c>
      <c r="E57" s="49" t="s">
        <v>257</v>
      </c>
      <c r="F57" s="50" t="s">
        <v>258</v>
      </c>
      <c r="G57" s="49" t="s">
        <v>123</v>
      </c>
      <c r="H57" s="80" t="s">
        <v>69</v>
      </c>
      <c r="I57" s="32">
        <f>6800000*6</f>
        <v>40800000</v>
      </c>
      <c r="J57" s="32">
        <v>40800000</v>
      </c>
      <c r="K57" s="119">
        <v>42506</v>
      </c>
      <c r="L57" s="120">
        <v>42514</v>
      </c>
      <c r="M57" s="120">
        <v>42531</v>
      </c>
      <c r="N57" s="36">
        <v>180</v>
      </c>
      <c r="O57" s="120">
        <v>42713</v>
      </c>
      <c r="P57" s="130" t="s">
        <v>272</v>
      </c>
      <c r="Q57" s="31" t="s">
        <v>273</v>
      </c>
      <c r="R57" s="131" t="s">
        <v>274</v>
      </c>
      <c r="S57" s="124" t="s">
        <v>261</v>
      </c>
      <c r="T57" s="125" t="s">
        <v>275</v>
      </c>
      <c r="U57" s="124" t="s">
        <v>105</v>
      </c>
      <c r="V57" s="126"/>
      <c r="W57" s="132"/>
      <c r="X57" s="132"/>
      <c r="Y57" s="133"/>
      <c r="Z57" s="134"/>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row>
    <row r="58" spans="1:240" s="109" customFormat="1" ht="150" customHeight="1" x14ac:dyDescent="0.2">
      <c r="A58" s="24">
        <f t="shared" si="2"/>
        <v>42</v>
      </c>
      <c r="B58" s="31" t="s">
        <v>256</v>
      </c>
      <c r="C58" s="80">
        <v>33</v>
      </c>
      <c r="D58" s="31" t="s">
        <v>90</v>
      </c>
      <c r="E58" s="49" t="s">
        <v>257</v>
      </c>
      <c r="F58" s="50" t="s">
        <v>258</v>
      </c>
      <c r="G58" s="135" t="s">
        <v>123</v>
      </c>
      <c r="H58" s="80" t="s">
        <v>69</v>
      </c>
      <c r="I58" s="32">
        <v>42000000</v>
      </c>
      <c r="J58" s="32">
        <v>42000000</v>
      </c>
      <c r="K58" s="119">
        <v>42506</v>
      </c>
      <c r="L58" s="120">
        <v>42521</v>
      </c>
      <c r="M58" s="120">
        <f>L58+5</f>
        <v>42526</v>
      </c>
      <c r="N58" s="36">
        <v>180</v>
      </c>
      <c r="O58" s="120">
        <f>+M58+N58</f>
        <v>42706</v>
      </c>
      <c r="P58" s="130" t="s">
        <v>272</v>
      </c>
      <c r="Q58" s="31" t="s">
        <v>276</v>
      </c>
      <c r="R58" s="131" t="s">
        <v>277</v>
      </c>
      <c r="S58" s="124" t="s">
        <v>261</v>
      </c>
      <c r="T58" s="125" t="s">
        <v>278</v>
      </c>
      <c r="U58" s="124" t="s">
        <v>105</v>
      </c>
      <c r="V58" s="126"/>
      <c r="W58" s="132"/>
      <c r="X58" s="132"/>
      <c r="Y58" s="133"/>
      <c r="Z58" s="134"/>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c r="IC58" s="127"/>
      <c r="ID58" s="127"/>
      <c r="IE58" s="127"/>
      <c r="IF58" s="127"/>
    </row>
    <row r="59" spans="1:240" s="109" customFormat="1" ht="286.5" customHeight="1" x14ac:dyDescent="0.2">
      <c r="A59" s="24">
        <f t="shared" si="2"/>
        <v>43</v>
      </c>
      <c r="B59" s="31" t="s">
        <v>256</v>
      </c>
      <c r="C59" s="80">
        <v>33</v>
      </c>
      <c r="D59" s="31" t="s">
        <v>90</v>
      </c>
      <c r="E59" s="49" t="s">
        <v>257</v>
      </c>
      <c r="F59" s="50" t="s">
        <v>258</v>
      </c>
      <c r="G59" s="49" t="s">
        <v>123</v>
      </c>
      <c r="H59" s="80" t="s">
        <v>69</v>
      </c>
      <c r="I59" s="32">
        <f>6800000*6</f>
        <v>40800000</v>
      </c>
      <c r="J59" s="32">
        <v>40800000</v>
      </c>
      <c r="K59" s="119">
        <v>42501</v>
      </c>
      <c r="L59" s="120">
        <v>42517</v>
      </c>
      <c r="M59" s="120">
        <f>L59+5</f>
        <v>42522</v>
      </c>
      <c r="N59" s="36">
        <v>180</v>
      </c>
      <c r="O59" s="120">
        <f>M59+N59</f>
        <v>42702</v>
      </c>
      <c r="P59" s="130" t="s">
        <v>269</v>
      </c>
      <c r="Q59" s="31" t="s">
        <v>279</v>
      </c>
      <c r="R59" s="39" t="s">
        <v>280</v>
      </c>
      <c r="S59" s="124" t="s">
        <v>261</v>
      </c>
      <c r="T59" s="125" t="s">
        <v>281</v>
      </c>
      <c r="U59" s="124" t="s">
        <v>105</v>
      </c>
      <c r="V59" s="126"/>
      <c r="W59" s="132"/>
      <c r="X59" s="132"/>
      <c r="Y59" s="133"/>
      <c r="Z59" s="134"/>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c r="ES59" s="127"/>
      <c r="ET59" s="127"/>
      <c r="EU59" s="127"/>
      <c r="EV59" s="127"/>
      <c r="EW59" s="127"/>
      <c r="EX59" s="127"/>
      <c r="EY59" s="127"/>
      <c r="EZ59" s="127"/>
      <c r="FA59" s="127"/>
      <c r="FB59" s="127"/>
      <c r="FC59" s="127"/>
      <c r="FD59" s="127"/>
      <c r="FE59" s="127"/>
      <c r="FF59" s="127"/>
      <c r="FG59" s="127"/>
      <c r="FH59" s="127"/>
      <c r="FI59" s="127"/>
      <c r="FJ59" s="127"/>
      <c r="FK59" s="127"/>
      <c r="FL59" s="127"/>
      <c r="FM59" s="127"/>
      <c r="FN59" s="127"/>
      <c r="FO59" s="127"/>
      <c r="FP59" s="127"/>
      <c r="FQ59" s="127"/>
      <c r="FR59" s="127"/>
      <c r="FS59" s="127"/>
      <c r="FT59" s="127"/>
      <c r="FU59" s="127"/>
      <c r="FV59" s="127"/>
      <c r="FW59" s="127"/>
      <c r="FX59" s="127"/>
      <c r="FY59" s="127"/>
      <c r="FZ59" s="127"/>
      <c r="GA59" s="127"/>
      <c r="GB59" s="127"/>
      <c r="GC59" s="127"/>
      <c r="GD59" s="127"/>
      <c r="GE59" s="127"/>
      <c r="GF59" s="127"/>
      <c r="GG59" s="127"/>
      <c r="GH59" s="127"/>
      <c r="GI59" s="127"/>
      <c r="GJ59" s="127"/>
      <c r="GK59" s="127"/>
      <c r="GL59" s="127"/>
      <c r="GM59" s="127"/>
      <c r="GN59" s="127"/>
      <c r="GO59" s="127"/>
      <c r="GP59" s="127"/>
      <c r="GQ59" s="127"/>
      <c r="GR59" s="127"/>
      <c r="GS59" s="127"/>
      <c r="GT59" s="127"/>
      <c r="GU59" s="127"/>
      <c r="GV59" s="127"/>
      <c r="GW59" s="127"/>
      <c r="GX59" s="127"/>
      <c r="GY59" s="127"/>
      <c r="GZ59" s="127"/>
      <c r="HA59" s="127"/>
      <c r="HB59" s="127"/>
      <c r="HC59" s="127"/>
      <c r="HD59" s="127"/>
      <c r="HE59" s="127"/>
      <c r="HF59" s="127"/>
      <c r="HG59" s="127"/>
      <c r="HH59" s="127"/>
      <c r="HI59" s="127"/>
      <c r="HJ59" s="127"/>
      <c r="HK59" s="127"/>
      <c r="HL59" s="127"/>
      <c r="HM59" s="127"/>
      <c r="HN59" s="127"/>
      <c r="HO59" s="127"/>
      <c r="HP59" s="127"/>
      <c r="HQ59" s="127"/>
      <c r="HR59" s="127"/>
      <c r="HS59" s="127"/>
      <c r="HT59" s="127"/>
      <c r="HU59" s="127"/>
      <c r="HV59" s="127"/>
      <c r="HW59" s="127"/>
      <c r="HX59" s="127"/>
      <c r="HY59" s="127"/>
      <c r="HZ59" s="127"/>
      <c r="IA59" s="127"/>
      <c r="IB59" s="127"/>
      <c r="IC59" s="127"/>
      <c r="ID59" s="127"/>
      <c r="IE59" s="127"/>
      <c r="IF59" s="127"/>
    </row>
    <row r="60" spans="1:240" s="109" customFormat="1" ht="287.25" customHeight="1" x14ac:dyDescent="0.2">
      <c r="A60" s="24">
        <f t="shared" si="2"/>
        <v>44</v>
      </c>
      <c r="B60" s="31" t="s">
        <v>256</v>
      </c>
      <c r="C60" s="80">
        <v>33</v>
      </c>
      <c r="D60" s="31" t="s">
        <v>90</v>
      </c>
      <c r="E60" s="49" t="s">
        <v>257</v>
      </c>
      <c r="F60" s="50" t="s">
        <v>258</v>
      </c>
      <c r="G60" s="49" t="s">
        <v>123</v>
      </c>
      <c r="H60" s="80" t="s">
        <v>69</v>
      </c>
      <c r="I60" s="32">
        <f>6800000*6</f>
        <v>40800000</v>
      </c>
      <c r="J60" s="32">
        <v>40800000</v>
      </c>
      <c r="K60" s="119">
        <v>42501</v>
      </c>
      <c r="L60" s="120">
        <v>42516</v>
      </c>
      <c r="M60" s="120">
        <f>L60+5</f>
        <v>42521</v>
      </c>
      <c r="N60" s="36">
        <v>180</v>
      </c>
      <c r="O60" s="120">
        <f>M60+N60</f>
        <v>42701</v>
      </c>
      <c r="P60" s="130" t="s">
        <v>269</v>
      </c>
      <c r="Q60" s="31" t="s">
        <v>282</v>
      </c>
      <c r="R60" s="39" t="s">
        <v>283</v>
      </c>
      <c r="S60" s="124" t="s">
        <v>261</v>
      </c>
      <c r="T60" s="125" t="s">
        <v>284</v>
      </c>
      <c r="U60" s="124" t="s">
        <v>105</v>
      </c>
      <c r="V60" s="126"/>
      <c r="W60" s="132"/>
      <c r="X60" s="132"/>
      <c r="Y60" s="133"/>
      <c r="Z60" s="134"/>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c r="DU60" s="127"/>
      <c r="DV60" s="127"/>
      <c r="DW60" s="127"/>
      <c r="DX60" s="127"/>
      <c r="DY60" s="127"/>
      <c r="DZ60" s="127"/>
      <c r="EA60" s="127"/>
      <c r="EB60" s="127"/>
      <c r="EC60" s="127"/>
      <c r="ED60" s="127"/>
      <c r="EE60" s="127"/>
      <c r="EF60" s="127"/>
      <c r="EG60" s="127"/>
      <c r="EH60" s="127"/>
      <c r="EI60" s="127"/>
      <c r="EJ60" s="127"/>
      <c r="EK60" s="127"/>
      <c r="EL60" s="127"/>
      <c r="EM60" s="127"/>
      <c r="EN60" s="127"/>
      <c r="EO60" s="127"/>
      <c r="EP60" s="127"/>
      <c r="EQ60" s="127"/>
      <c r="ER60" s="127"/>
      <c r="ES60" s="127"/>
      <c r="ET60" s="127"/>
      <c r="EU60" s="127"/>
      <c r="EV60" s="127"/>
      <c r="EW60" s="127"/>
      <c r="EX60" s="127"/>
      <c r="EY60" s="127"/>
      <c r="EZ60" s="127"/>
      <c r="FA60" s="127"/>
      <c r="FB60" s="127"/>
      <c r="FC60" s="127"/>
      <c r="FD60" s="127"/>
      <c r="FE60" s="127"/>
      <c r="FF60" s="127"/>
      <c r="FG60" s="127"/>
      <c r="FH60" s="127"/>
      <c r="FI60" s="127"/>
      <c r="FJ60" s="127"/>
      <c r="FK60" s="127"/>
      <c r="FL60" s="127"/>
      <c r="FM60" s="127"/>
      <c r="FN60" s="127"/>
      <c r="FO60" s="127"/>
      <c r="FP60" s="127"/>
      <c r="FQ60" s="127"/>
      <c r="FR60" s="127"/>
      <c r="FS60" s="127"/>
      <c r="FT60" s="127"/>
      <c r="FU60" s="127"/>
      <c r="FV60" s="127"/>
      <c r="FW60" s="127"/>
      <c r="FX60" s="127"/>
      <c r="FY60" s="127"/>
      <c r="FZ60" s="127"/>
      <c r="GA60" s="127"/>
      <c r="GB60" s="127"/>
      <c r="GC60" s="127"/>
      <c r="GD60" s="127"/>
      <c r="GE60" s="127"/>
      <c r="GF60" s="127"/>
      <c r="GG60" s="127"/>
      <c r="GH60" s="127"/>
      <c r="GI60" s="127"/>
      <c r="GJ60" s="127"/>
      <c r="GK60" s="127"/>
      <c r="GL60" s="127"/>
      <c r="GM60" s="127"/>
      <c r="GN60" s="127"/>
      <c r="GO60" s="127"/>
      <c r="GP60" s="127"/>
      <c r="GQ60" s="127"/>
      <c r="GR60" s="127"/>
      <c r="GS60" s="127"/>
      <c r="GT60" s="127"/>
      <c r="GU60" s="127"/>
      <c r="GV60" s="127"/>
      <c r="GW60" s="127"/>
      <c r="GX60" s="127"/>
      <c r="GY60" s="127"/>
      <c r="GZ60" s="127"/>
      <c r="HA60" s="127"/>
      <c r="HB60" s="127"/>
      <c r="HC60" s="127"/>
      <c r="HD60" s="127"/>
      <c r="HE60" s="127"/>
      <c r="HF60" s="127"/>
      <c r="HG60" s="127"/>
      <c r="HH60" s="127"/>
      <c r="HI60" s="127"/>
      <c r="HJ60" s="127"/>
      <c r="HK60" s="127"/>
      <c r="HL60" s="127"/>
      <c r="HM60" s="127"/>
      <c r="HN60" s="127"/>
      <c r="HO60" s="127"/>
      <c r="HP60" s="127"/>
      <c r="HQ60" s="127"/>
      <c r="HR60" s="127"/>
      <c r="HS60" s="127"/>
      <c r="HT60" s="127"/>
      <c r="HU60" s="127"/>
      <c r="HV60" s="127"/>
      <c r="HW60" s="127"/>
      <c r="HX60" s="127"/>
      <c r="HY60" s="127"/>
      <c r="HZ60" s="127"/>
      <c r="IA60" s="127"/>
      <c r="IB60" s="127"/>
      <c r="IC60" s="127"/>
      <c r="ID60" s="127"/>
      <c r="IE60" s="127"/>
      <c r="IF60" s="127"/>
    </row>
    <row r="61" spans="1:240" s="109" customFormat="1" ht="72" customHeight="1" x14ac:dyDescent="0.2">
      <c r="A61" s="24">
        <f t="shared" si="2"/>
        <v>45</v>
      </c>
      <c r="B61" s="31" t="s">
        <v>256</v>
      </c>
      <c r="C61" s="80">
        <v>33</v>
      </c>
      <c r="D61" s="31" t="s">
        <v>90</v>
      </c>
      <c r="E61" s="49" t="s">
        <v>267</v>
      </c>
      <c r="F61" s="50" t="s">
        <v>268</v>
      </c>
      <c r="G61" s="49" t="s">
        <v>285</v>
      </c>
      <c r="H61" s="80" t="s">
        <v>69</v>
      </c>
      <c r="I61" s="32">
        <f>193000000-18659064</f>
        <v>174340936</v>
      </c>
      <c r="J61" s="32"/>
      <c r="K61" s="119">
        <v>42572</v>
      </c>
      <c r="L61" s="120">
        <v>42561</v>
      </c>
      <c r="M61" s="120">
        <v>42566</v>
      </c>
      <c r="N61" s="36">
        <v>365</v>
      </c>
      <c r="O61" s="120">
        <f>+M61+N61</f>
        <v>42931</v>
      </c>
      <c r="P61" s="121">
        <v>321519</v>
      </c>
      <c r="Q61" s="31" t="s">
        <v>286</v>
      </c>
      <c r="R61" s="31" t="s">
        <v>287</v>
      </c>
      <c r="S61" s="124" t="s">
        <v>261</v>
      </c>
      <c r="T61" s="136" t="s">
        <v>288</v>
      </c>
      <c r="U61" s="124"/>
      <c r="V61" s="126"/>
      <c r="W61" s="126"/>
      <c r="X61" s="126"/>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c r="EQ61" s="127"/>
      <c r="ER61" s="127"/>
      <c r="ES61" s="127"/>
      <c r="ET61" s="127"/>
      <c r="EU61" s="127"/>
      <c r="EV61" s="127"/>
      <c r="EW61" s="127"/>
      <c r="EX61" s="127"/>
      <c r="EY61" s="127"/>
      <c r="EZ61" s="127"/>
      <c r="FA61" s="127"/>
      <c r="FB61" s="127"/>
      <c r="FC61" s="127"/>
      <c r="FD61" s="127"/>
      <c r="FE61" s="127"/>
      <c r="FF61" s="127"/>
      <c r="FG61" s="127"/>
      <c r="FH61" s="127"/>
      <c r="FI61" s="127"/>
      <c r="FJ61" s="127"/>
      <c r="FK61" s="127"/>
      <c r="FL61" s="127"/>
      <c r="FM61" s="127"/>
      <c r="FN61" s="127"/>
      <c r="FO61" s="127"/>
      <c r="FP61" s="127"/>
      <c r="FQ61" s="127"/>
      <c r="FR61" s="127"/>
      <c r="FS61" s="127"/>
      <c r="FT61" s="127"/>
      <c r="FU61" s="127"/>
      <c r="FV61" s="127"/>
      <c r="FW61" s="127"/>
      <c r="FX61" s="127"/>
      <c r="FY61" s="127"/>
      <c r="FZ61" s="127"/>
      <c r="GA61" s="127"/>
      <c r="GB61" s="127"/>
      <c r="GC61" s="127"/>
      <c r="GD61" s="127"/>
      <c r="GE61" s="127"/>
      <c r="GF61" s="127"/>
      <c r="GG61" s="127"/>
      <c r="GH61" s="127"/>
      <c r="GI61" s="127"/>
      <c r="GJ61" s="127"/>
      <c r="GK61" s="127"/>
      <c r="GL61" s="127"/>
      <c r="GM61" s="127"/>
      <c r="GN61" s="127"/>
      <c r="GO61" s="127"/>
      <c r="GP61" s="127"/>
      <c r="GQ61" s="127"/>
      <c r="GR61" s="127"/>
      <c r="GS61" s="127"/>
      <c r="GT61" s="127"/>
      <c r="GU61" s="127"/>
      <c r="GV61" s="127"/>
      <c r="GW61" s="127"/>
      <c r="GX61" s="127"/>
      <c r="GY61" s="127"/>
      <c r="GZ61" s="127"/>
      <c r="HA61" s="127"/>
      <c r="HB61" s="127"/>
      <c r="HC61" s="127"/>
      <c r="HD61" s="127"/>
      <c r="HE61" s="127"/>
      <c r="HF61" s="127"/>
      <c r="HG61" s="127"/>
      <c r="HH61" s="127"/>
      <c r="HI61" s="127"/>
      <c r="HJ61" s="127"/>
      <c r="HK61" s="127"/>
      <c r="HL61" s="127"/>
      <c r="HM61" s="127"/>
      <c r="HN61" s="127"/>
      <c r="HO61" s="127"/>
      <c r="HP61" s="127"/>
      <c r="HQ61" s="127"/>
      <c r="HR61" s="127"/>
      <c r="HS61" s="127"/>
      <c r="HT61" s="127"/>
      <c r="HU61" s="127"/>
      <c r="HV61" s="127"/>
      <c r="HW61" s="127"/>
      <c r="HX61" s="127"/>
      <c r="HY61" s="127"/>
      <c r="HZ61" s="127"/>
      <c r="IA61" s="127"/>
      <c r="IB61" s="127"/>
      <c r="IC61" s="127"/>
      <c r="ID61" s="127"/>
      <c r="IE61" s="127"/>
      <c r="IF61" s="127"/>
    </row>
    <row r="62" spans="1:240" s="109" customFormat="1" ht="90" customHeight="1" x14ac:dyDescent="0.2">
      <c r="A62" s="24"/>
      <c r="B62" s="31" t="s">
        <v>256</v>
      </c>
      <c r="C62" s="80">
        <v>33</v>
      </c>
      <c r="D62" s="31" t="s">
        <v>90</v>
      </c>
      <c r="E62" s="49" t="s">
        <v>267</v>
      </c>
      <c r="F62" s="50" t="s">
        <v>268</v>
      </c>
      <c r="G62" s="49" t="s">
        <v>285</v>
      </c>
      <c r="H62" s="80" t="s">
        <v>69</v>
      </c>
      <c r="I62" s="32">
        <v>18659064</v>
      </c>
      <c r="J62" s="32">
        <v>18659064</v>
      </c>
      <c r="K62" s="119">
        <v>42577</v>
      </c>
      <c r="L62" s="120">
        <v>42580</v>
      </c>
      <c r="M62" s="120">
        <v>42580</v>
      </c>
      <c r="N62" s="36">
        <v>90</v>
      </c>
      <c r="O62" s="120">
        <f>+M62+N62</f>
        <v>42670</v>
      </c>
      <c r="P62" s="137" t="s">
        <v>289</v>
      </c>
      <c r="Q62" s="31" t="s">
        <v>290</v>
      </c>
      <c r="R62" s="31" t="s">
        <v>291</v>
      </c>
      <c r="S62" s="124" t="s">
        <v>292</v>
      </c>
      <c r="T62" s="136" t="s">
        <v>293</v>
      </c>
      <c r="U62" s="124" t="s">
        <v>294</v>
      </c>
      <c r="V62" s="126"/>
      <c r="W62" s="126"/>
      <c r="X62" s="126"/>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c r="IC62" s="127"/>
      <c r="ID62" s="127"/>
      <c r="IE62" s="127"/>
      <c r="IF62" s="127"/>
    </row>
    <row r="63" spans="1:240" s="109" customFormat="1" ht="84" customHeight="1" x14ac:dyDescent="0.2">
      <c r="A63" s="24">
        <f>+A61+1</f>
        <v>46</v>
      </c>
      <c r="B63" s="31" t="s">
        <v>256</v>
      </c>
      <c r="C63" s="80">
        <v>33</v>
      </c>
      <c r="D63" s="31" t="s">
        <v>90</v>
      </c>
      <c r="E63" s="49" t="s">
        <v>267</v>
      </c>
      <c r="F63" s="50" t="s">
        <v>268</v>
      </c>
      <c r="G63" s="49" t="s">
        <v>123</v>
      </c>
      <c r="H63" s="80" t="s">
        <v>69</v>
      </c>
      <c r="I63" s="32">
        <v>30000000</v>
      </c>
      <c r="J63" s="31"/>
      <c r="K63" s="119">
        <v>42458</v>
      </c>
      <c r="L63" s="138">
        <v>42518</v>
      </c>
      <c r="M63" s="139">
        <v>42523</v>
      </c>
      <c r="N63" s="140">
        <v>30</v>
      </c>
      <c r="O63" s="120">
        <v>42553</v>
      </c>
      <c r="P63" s="141" t="s">
        <v>295</v>
      </c>
      <c r="Q63" s="31" t="s">
        <v>296</v>
      </c>
      <c r="R63" s="31" t="s">
        <v>297</v>
      </c>
      <c r="S63" s="124" t="s">
        <v>298</v>
      </c>
      <c r="T63" s="124" t="s">
        <v>299</v>
      </c>
      <c r="U63" s="124" t="s">
        <v>300</v>
      </c>
      <c r="V63" s="126"/>
      <c r="W63" s="126"/>
      <c r="X63" s="126"/>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X63" s="127"/>
      <c r="FY63" s="127"/>
      <c r="FZ63" s="127"/>
      <c r="GA63" s="127"/>
      <c r="GB63" s="127"/>
      <c r="GC63" s="127"/>
      <c r="GD63" s="127"/>
      <c r="GE63" s="127"/>
      <c r="GF63" s="127"/>
      <c r="GG63" s="127"/>
      <c r="GH63" s="127"/>
      <c r="GI63" s="127"/>
      <c r="GJ63" s="127"/>
      <c r="GK63" s="127"/>
      <c r="GL63" s="127"/>
      <c r="GM63" s="127"/>
      <c r="GN63" s="127"/>
      <c r="GO63" s="127"/>
      <c r="GP63" s="127"/>
      <c r="GQ63" s="127"/>
      <c r="GR63" s="127"/>
      <c r="GS63" s="127"/>
      <c r="GT63" s="127"/>
      <c r="GU63" s="127"/>
      <c r="GV63" s="127"/>
      <c r="GW63" s="127"/>
      <c r="GX63" s="127"/>
      <c r="GY63" s="127"/>
      <c r="GZ63" s="127"/>
      <c r="HA63" s="127"/>
      <c r="HB63" s="127"/>
      <c r="HC63" s="127"/>
      <c r="HD63" s="127"/>
      <c r="HE63" s="127"/>
      <c r="HF63" s="127"/>
      <c r="HG63" s="127"/>
      <c r="HH63" s="127"/>
      <c r="HI63" s="127"/>
      <c r="HJ63" s="127"/>
      <c r="HK63" s="127"/>
      <c r="HL63" s="127"/>
      <c r="HM63" s="127"/>
      <c r="HN63" s="127"/>
      <c r="HO63" s="127"/>
      <c r="HP63" s="127"/>
      <c r="HQ63" s="127"/>
      <c r="HR63" s="127"/>
      <c r="HS63" s="127"/>
      <c r="HT63" s="127"/>
      <c r="HU63" s="127"/>
      <c r="HV63" s="127"/>
      <c r="HW63" s="127"/>
      <c r="HX63" s="127"/>
      <c r="HY63" s="127"/>
      <c r="HZ63" s="127"/>
      <c r="IA63" s="127"/>
      <c r="IB63" s="127"/>
      <c r="IC63" s="127"/>
      <c r="ID63" s="127"/>
      <c r="IE63" s="127"/>
      <c r="IF63" s="127"/>
    </row>
    <row r="64" spans="1:240" s="109" customFormat="1" ht="129" customHeight="1" x14ac:dyDescent="0.2">
      <c r="A64" s="24">
        <f>+A63+1</f>
        <v>47</v>
      </c>
      <c r="B64" s="31" t="s">
        <v>256</v>
      </c>
      <c r="C64" s="80">
        <v>33</v>
      </c>
      <c r="D64" s="31" t="s">
        <v>90</v>
      </c>
      <c r="E64" s="49" t="s">
        <v>267</v>
      </c>
      <c r="F64" s="50" t="s">
        <v>268</v>
      </c>
      <c r="G64" s="49" t="s">
        <v>93</v>
      </c>
      <c r="H64" s="80" t="s">
        <v>31</v>
      </c>
      <c r="I64" s="32">
        <v>29000000</v>
      </c>
      <c r="J64" s="31"/>
      <c r="K64" s="119">
        <v>42536</v>
      </c>
      <c r="L64" s="142">
        <v>42596</v>
      </c>
      <c r="M64" s="119">
        <v>42601</v>
      </c>
      <c r="N64" s="80">
        <v>60</v>
      </c>
      <c r="O64" s="119">
        <v>42661</v>
      </c>
      <c r="P64" s="143" t="s">
        <v>301</v>
      </c>
      <c r="Q64" s="31" t="s">
        <v>302</v>
      </c>
      <c r="R64" s="31" t="s">
        <v>303</v>
      </c>
      <c r="S64" s="124" t="s">
        <v>261</v>
      </c>
      <c r="T64" s="126"/>
      <c r="U64" s="124"/>
      <c r="V64" s="126"/>
      <c r="W64" s="126"/>
      <c r="X64" s="126"/>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X64" s="127"/>
      <c r="FY64" s="127"/>
      <c r="FZ64" s="127"/>
      <c r="GA64" s="127"/>
      <c r="GB64" s="127"/>
      <c r="GC64" s="127"/>
      <c r="GD64" s="127"/>
      <c r="GE64" s="127"/>
      <c r="GF64" s="127"/>
      <c r="GG64" s="127"/>
      <c r="GH64" s="127"/>
      <c r="GI64" s="127"/>
      <c r="GJ64" s="127"/>
      <c r="GK64" s="127"/>
      <c r="GL64" s="127"/>
      <c r="GM64" s="127"/>
      <c r="GN64" s="127"/>
      <c r="GO64" s="127"/>
      <c r="GP64" s="127"/>
      <c r="GQ64" s="127"/>
      <c r="GR64" s="127"/>
      <c r="GS64" s="127"/>
      <c r="GT64" s="127"/>
      <c r="GU64" s="127"/>
      <c r="GV64" s="127"/>
      <c r="GW64" s="127"/>
      <c r="GX64" s="127"/>
      <c r="GY64" s="127"/>
      <c r="GZ64" s="127"/>
      <c r="HA64" s="127"/>
      <c r="HB64" s="127"/>
      <c r="HC64" s="127"/>
      <c r="HD64" s="127"/>
      <c r="HE64" s="127"/>
      <c r="HF64" s="127"/>
      <c r="HG64" s="127"/>
      <c r="HH64" s="127"/>
      <c r="HI64" s="127"/>
      <c r="HJ64" s="127"/>
      <c r="HK64" s="127"/>
      <c r="HL64" s="127"/>
      <c r="HM64" s="127"/>
      <c r="HN64" s="127"/>
      <c r="HO64" s="127"/>
      <c r="HP64" s="127"/>
      <c r="HQ64" s="127"/>
      <c r="HR64" s="127"/>
      <c r="HS64" s="127"/>
      <c r="HT64" s="127"/>
      <c r="HU64" s="127"/>
      <c r="HV64" s="127"/>
      <c r="HW64" s="127"/>
      <c r="HX64" s="127"/>
      <c r="HY64" s="127"/>
      <c r="HZ64" s="127"/>
      <c r="IA64" s="127"/>
      <c r="IB64" s="127"/>
      <c r="IC64" s="127"/>
      <c r="ID64" s="127"/>
      <c r="IE64" s="127"/>
      <c r="IF64" s="127"/>
    </row>
    <row r="65" spans="1:240" s="45" customFormat="1" ht="156" customHeight="1" x14ac:dyDescent="0.2">
      <c r="A65" s="24"/>
      <c r="B65" s="31" t="s">
        <v>256</v>
      </c>
      <c r="C65" s="80">
        <v>33</v>
      </c>
      <c r="D65" s="31" t="s">
        <v>90</v>
      </c>
      <c r="E65" s="144" t="s">
        <v>257</v>
      </c>
      <c r="F65" s="50" t="s">
        <v>258</v>
      </c>
      <c r="G65" s="50" t="s">
        <v>304</v>
      </c>
      <c r="H65" s="81" t="s">
        <v>305</v>
      </c>
      <c r="I65" s="32">
        <v>5000000</v>
      </c>
      <c r="J65" s="91">
        <v>5000000</v>
      </c>
      <c r="K65" s="119">
        <v>42419</v>
      </c>
      <c r="L65" s="145">
        <v>42482</v>
      </c>
      <c r="M65" s="146" t="s">
        <v>306</v>
      </c>
      <c r="N65" s="80" t="s">
        <v>306</v>
      </c>
      <c r="O65" s="146" t="s">
        <v>306</v>
      </c>
      <c r="P65" s="81" t="s">
        <v>307</v>
      </c>
      <c r="Q65" s="31" t="s">
        <v>308</v>
      </c>
      <c r="R65" s="39" t="s">
        <v>309</v>
      </c>
      <c r="S65" s="124" t="s">
        <v>261</v>
      </c>
      <c r="T65" s="147" t="s">
        <v>310</v>
      </c>
      <c r="U65" s="124" t="s">
        <v>294</v>
      </c>
      <c r="V65" s="126"/>
      <c r="W65" s="126"/>
      <c r="X65" s="126"/>
      <c r="Y65" s="127"/>
      <c r="Z65" s="127"/>
      <c r="AA65" s="98"/>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X65" s="127"/>
      <c r="FY65" s="127"/>
      <c r="FZ65" s="127"/>
      <c r="GA65" s="127"/>
      <c r="GB65" s="127"/>
      <c r="GC65" s="127"/>
      <c r="GD65" s="127"/>
      <c r="GE65" s="127"/>
      <c r="GF65" s="127"/>
      <c r="GG65" s="127"/>
      <c r="GH65" s="127"/>
      <c r="GI65" s="127"/>
      <c r="GJ65" s="127"/>
      <c r="GK65" s="127"/>
      <c r="GL65" s="127"/>
      <c r="GM65" s="127"/>
      <c r="GN65" s="127"/>
      <c r="GO65" s="127"/>
      <c r="GP65" s="127"/>
      <c r="GQ65" s="127"/>
      <c r="GR65" s="127"/>
      <c r="GS65" s="127"/>
      <c r="GT65" s="127"/>
      <c r="GU65" s="127"/>
      <c r="GV65" s="127"/>
      <c r="GW65" s="127"/>
      <c r="GX65" s="127"/>
      <c r="GY65" s="127"/>
      <c r="GZ65" s="127"/>
      <c r="HA65" s="127"/>
      <c r="HB65" s="127"/>
      <c r="HC65" s="127"/>
      <c r="HD65" s="127"/>
      <c r="HE65" s="127"/>
      <c r="HF65" s="127"/>
      <c r="HG65" s="127"/>
      <c r="HH65" s="127"/>
      <c r="HI65" s="127"/>
      <c r="HJ65" s="127"/>
      <c r="HK65" s="127"/>
      <c r="HL65" s="127"/>
      <c r="HM65" s="127"/>
      <c r="HN65" s="127"/>
      <c r="HO65" s="127"/>
      <c r="HP65" s="127"/>
      <c r="HQ65" s="127"/>
      <c r="HR65" s="127"/>
      <c r="HS65" s="127"/>
      <c r="HT65" s="127"/>
      <c r="HU65" s="127"/>
      <c r="HV65" s="127"/>
      <c r="HW65" s="127"/>
      <c r="HX65" s="127"/>
      <c r="HY65" s="127"/>
      <c r="HZ65" s="127"/>
      <c r="IA65" s="127"/>
      <c r="IB65" s="127"/>
      <c r="IC65" s="127"/>
      <c r="ID65" s="127"/>
      <c r="IE65" s="127"/>
      <c r="IF65" s="127"/>
    </row>
    <row r="66" spans="1:240" s="45" customFormat="1" ht="156" customHeight="1" x14ac:dyDescent="0.2">
      <c r="A66" s="24">
        <v>49</v>
      </c>
      <c r="B66" s="31" t="s">
        <v>256</v>
      </c>
      <c r="C66" s="80">
        <v>33</v>
      </c>
      <c r="D66" s="31" t="s">
        <v>90</v>
      </c>
      <c r="E66" s="144" t="s">
        <v>267</v>
      </c>
      <c r="F66" s="50" t="s">
        <v>268</v>
      </c>
      <c r="G66" s="80" t="s">
        <v>311</v>
      </c>
      <c r="H66" s="80" t="s">
        <v>312</v>
      </c>
      <c r="I66" s="32">
        <f>307434199+258000000</f>
        <v>565434199</v>
      </c>
      <c r="J66" s="32"/>
      <c r="K66" s="119">
        <v>42520</v>
      </c>
      <c r="L66" s="120">
        <v>42526</v>
      </c>
      <c r="M66" s="120">
        <v>42531</v>
      </c>
      <c r="N66" s="36">
        <v>365</v>
      </c>
      <c r="O66" s="120">
        <v>42550</v>
      </c>
      <c r="P66" s="121">
        <v>81111811</v>
      </c>
      <c r="Q66" s="31" t="s">
        <v>313</v>
      </c>
      <c r="R66" s="131" t="s">
        <v>314</v>
      </c>
      <c r="S66" s="124" t="s">
        <v>261</v>
      </c>
      <c r="T66" s="126"/>
      <c r="U66" s="124"/>
      <c r="V66" s="126"/>
      <c r="W66" s="126"/>
      <c r="X66" s="126"/>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H66" s="127"/>
      <c r="HI66" s="127"/>
      <c r="HJ66" s="127"/>
      <c r="HK66" s="127"/>
      <c r="HL66" s="127"/>
      <c r="HM66" s="127"/>
      <c r="HN66" s="127"/>
      <c r="HO66" s="127"/>
      <c r="HP66" s="127"/>
      <c r="HQ66" s="127"/>
      <c r="HR66" s="127"/>
      <c r="HS66" s="127"/>
      <c r="HT66" s="127"/>
      <c r="HU66" s="127"/>
      <c r="HV66" s="127"/>
      <c r="HW66" s="127"/>
      <c r="HX66" s="127"/>
      <c r="HY66" s="127"/>
      <c r="HZ66" s="127"/>
      <c r="IA66" s="127"/>
      <c r="IB66" s="127"/>
      <c r="IC66" s="127"/>
      <c r="ID66" s="127"/>
      <c r="IE66" s="127"/>
      <c r="IF66" s="127"/>
    </row>
    <row r="67" spans="1:240" s="45" customFormat="1" ht="137.25" customHeight="1" x14ac:dyDescent="0.2">
      <c r="A67" s="24">
        <f>+A66+1</f>
        <v>50</v>
      </c>
      <c r="B67" s="31" t="s">
        <v>256</v>
      </c>
      <c r="C67" s="80">
        <v>33</v>
      </c>
      <c r="D67" s="31" t="s">
        <v>90</v>
      </c>
      <c r="E67" s="49" t="s">
        <v>267</v>
      </c>
      <c r="F67" s="148" t="s">
        <v>268</v>
      </c>
      <c r="G67" s="149"/>
      <c r="H67" s="80" t="s">
        <v>31</v>
      </c>
      <c r="I67" s="32">
        <v>17368600</v>
      </c>
      <c r="J67" s="32"/>
      <c r="K67" s="119">
        <v>42587</v>
      </c>
      <c r="L67" s="120">
        <v>42592</v>
      </c>
      <c r="M67" s="120">
        <v>42597</v>
      </c>
      <c r="N67" s="36">
        <v>60</v>
      </c>
      <c r="O67" s="120">
        <v>42652</v>
      </c>
      <c r="P67" s="121">
        <v>81112502</v>
      </c>
      <c r="Q67" s="31" t="s">
        <v>315</v>
      </c>
      <c r="R67" s="39" t="s">
        <v>316</v>
      </c>
      <c r="S67" s="124" t="s">
        <v>261</v>
      </c>
      <c r="T67" s="126"/>
      <c r="U67" s="124"/>
      <c r="V67" s="126"/>
      <c r="W67" s="126"/>
      <c r="X67" s="126"/>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c r="IC67" s="127"/>
      <c r="ID67" s="127"/>
      <c r="IE67" s="127"/>
      <c r="IF67" s="127"/>
    </row>
    <row r="68" spans="1:240" s="45" customFormat="1" ht="72.75" customHeight="1" x14ac:dyDescent="0.2">
      <c r="A68" s="24"/>
      <c r="B68" s="31" t="s">
        <v>256</v>
      </c>
      <c r="C68" s="80">
        <v>33</v>
      </c>
      <c r="D68" s="31" t="s">
        <v>90</v>
      </c>
      <c r="E68" s="49" t="s">
        <v>257</v>
      </c>
      <c r="F68" s="148" t="s">
        <v>258</v>
      </c>
      <c r="G68" s="50" t="s">
        <v>317</v>
      </c>
      <c r="H68" s="80" t="s">
        <v>31</v>
      </c>
      <c r="I68" s="92">
        <v>1931400</v>
      </c>
      <c r="J68" s="92">
        <v>1931400</v>
      </c>
      <c r="K68" s="119">
        <v>42436</v>
      </c>
      <c r="L68" s="120">
        <v>42436</v>
      </c>
      <c r="M68" s="120">
        <v>42437</v>
      </c>
      <c r="N68" s="24">
        <v>30</v>
      </c>
      <c r="O68" s="120">
        <v>42467</v>
      </c>
      <c r="P68" s="81" t="s">
        <v>318</v>
      </c>
      <c r="Q68" s="31" t="s">
        <v>319</v>
      </c>
      <c r="R68" s="39" t="s">
        <v>320</v>
      </c>
      <c r="S68" s="124" t="s">
        <v>261</v>
      </c>
      <c r="T68" s="150" t="s">
        <v>321</v>
      </c>
      <c r="U68" s="124" t="s">
        <v>294</v>
      </c>
      <c r="V68" s="126"/>
      <c r="W68" s="124" t="s">
        <v>322</v>
      </c>
      <c r="X68" s="126"/>
      <c r="Y68" s="127"/>
      <c r="Z68" s="127"/>
      <c r="AA68" s="98"/>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27"/>
      <c r="HS68" s="127"/>
      <c r="HT68" s="127"/>
      <c r="HU68" s="127"/>
      <c r="HV68" s="127"/>
      <c r="HW68" s="127"/>
      <c r="HX68" s="127"/>
      <c r="HY68" s="127"/>
      <c r="HZ68" s="127"/>
      <c r="IA68" s="127"/>
      <c r="IB68" s="127"/>
      <c r="IC68" s="127"/>
      <c r="ID68" s="127"/>
      <c r="IE68" s="127"/>
      <c r="IF68" s="127"/>
    </row>
    <row r="69" spans="1:240" s="45" customFormat="1" ht="81.75" customHeight="1" x14ac:dyDescent="0.2">
      <c r="A69" s="24"/>
      <c r="B69" s="31" t="s">
        <v>256</v>
      </c>
      <c r="C69" s="80">
        <v>33</v>
      </c>
      <c r="D69" s="31" t="s">
        <v>90</v>
      </c>
      <c r="E69" s="49" t="s">
        <v>257</v>
      </c>
      <c r="F69" s="148" t="s">
        <v>258</v>
      </c>
      <c r="G69" s="50" t="s">
        <v>317</v>
      </c>
      <c r="H69" s="80" t="s">
        <v>31</v>
      </c>
      <c r="I69" s="92">
        <v>1500000</v>
      </c>
      <c r="J69" s="92">
        <v>1500000</v>
      </c>
      <c r="K69" s="119">
        <v>42436</v>
      </c>
      <c r="L69" s="120">
        <v>42436</v>
      </c>
      <c r="M69" s="120">
        <v>42437</v>
      </c>
      <c r="N69" s="24">
        <v>30</v>
      </c>
      <c r="O69" s="120">
        <v>42467</v>
      </c>
      <c r="P69" s="81" t="s">
        <v>318</v>
      </c>
      <c r="Q69" s="31" t="s">
        <v>319</v>
      </c>
      <c r="R69" s="151" t="s">
        <v>320</v>
      </c>
      <c r="S69" s="124" t="s">
        <v>261</v>
      </c>
      <c r="T69" s="125" t="s">
        <v>323</v>
      </c>
      <c r="U69" s="124" t="s">
        <v>294</v>
      </c>
      <c r="V69" s="126"/>
      <c r="W69" s="124" t="s">
        <v>322</v>
      </c>
      <c r="X69" s="126"/>
      <c r="Y69" s="127"/>
      <c r="Z69" s="127"/>
      <c r="AA69" s="98"/>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27"/>
      <c r="HS69" s="127"/>
      <c r="HT69" s="127"/>
      <c r="HU69" s="127"/>
      <c r="HV69" s="127"/>
      <c r="HW69" s="127"/>
      <c r="HX69" s="127"/>
      <c r="HY69" s="127"/>
      <c r="HZ69" s="127"/>
      <c r="IA69" s="127"/>
      <c r="IB69" s="127"/>
      <c r="IC69" s="127"/>
      <c r="ID69" s="127"/>
      <c r="IE69" s="127"/>
      <c r="IF69" s="127"/>
    </row>
    <row r="70" spans="1:240" s="45" customFormat="1" ht="129.75" customHeight="1" x14ac:dyDescent="0.2">
      <c r="A70" s="24">
        <v>51</v>
      </c>
      <c r="B70" s="56" t="s">
        <v>256</v>
      </c>
      <c r="C70" s="47">
        <v>33</v>
      </c>
      <c r="D70" s="49" t="s">
        <v>90</v>
      </c>
      <c r="E70" s="49" t="s">
        <v>267</v>
      </c>
      <c r="F70" s="148" t="s">
        <v>268</v>
      </c>
      <c r="G70" s="49" t="s">
        <v>93</v>
      </c>
      <c r="H70" s="47" t="s">
        <v>31</v>
      </c>
      <c r="I70" s="146">
        <v>220975840</v>
      </c>
      <c r="J70" s="92"/>
      <c r="K70" s="152">
        <v>42581</v>
      </c>
      <c r="L70" s="120">
        <f>K70+60</f>
        <v>42641</v>
      </c>
      <c r="M70" s="120">
        <f>L70+5</f>
        <v>42646</v>
      </c>
      <c r="N70" s="36">
        <v>120</v>
      </c>
      <c r="O70" s="120">
        <f>M70+N70</f>
        <v>42766</v>
      </c>
      <c r="P70" s="121">
        <v>45111607</v>
      </c>
      <c r="Q70" s="31" t="s">
        <v>324</v>
      </c>
      <c r="R70" s="39" t="s">
        <v>325</v>
      </c>
      <c r="S70" s="124"/>
      <c r="T70" s="125"/>
      <c r="U70" s="124"/>
      <c r="V70" s="126"/>
      <c r="W70" s="124"/>
      <c r="X70" s="126"/>
      <c r="Y70" s="127"/>
      <c r="Z70" s="127"/>
      <c r="AA70" s="153"/>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c r="IC70" s="127"/>
      <c r="ID70" s="127"/>
      <c r="IE70" s="127"/>
      <c r="IF70" s="127"/>
    </row>
    <row r="71" spans="1:240" s="45" customFormat="1" ht="127.5" customHeight="1" x14ac:dyDescent="0.2">
      <c r="A71" s="24">
        <f t="shared" ref="A71:A114" si="3">+A70+1</f>
        <v>52</v>
      </c>
      <c r="B71" s="56" t="s">
        <v>256</v>
      </c>
      <c r="C71" s="47">
        <v>33</v>
      </c>
      <c r="D71" s="49" t="s">
        <v>90</v>
      </c>
      <c r="E71" s="49" t="s">
        <v>267</v>
      </c>
      <c r="F71" s="148" t="s">
        <v>268</v>
      </c>
      <c r="G71" s="47" t="s">
        <v>326</v>
      </c>
      <c r="H71" s="47" t="s">
        <v>69</v>
      </c>
      <c r="I71" s="146">
        <f>4150000*10</f>
        <v>41500000</v>
      </c>
      <c r="J71" s="92"/>
      <c r="K71" s="152">
        <v>42536</v>
      </c>
      <c r="L71" s="120">
        <f>K71+60</f>
        <v>42596</v>
      </c>
      <c r="M71" s="120">
        <f>L71+5</f>
        <v>42601</v>
      </c>
      <c r="N71" s="36">
        <v>300</v>
      </c>
      <c r="O71" s="120">
        <f>M71+N71</f>
        <v>42901</v>
      </c>
      <c r="P71" s="121">
        <v>81111811</v>
      </c>
      <c r="Q71" s="31" t="s">
        <v>327</v>
      </c>
      <c r="R71" s="131" t="s">
        <v>328</v>
      </c>
      <c r="S71" s="124"/>
      <c r="T71" s="125"/>
      <c r="U71" s="124"/>
      <c r="V71" s="126"/>
      <c r="W71" s="124"/>
      <c r="X71" s="126"/>
      <c r="Y71" s="127"/>
      <c r="Z71" s="127"/>
      <c r="AA71" s="153"/>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7"/>
      <c r="FF71" s="127"/>
      <c r="FG71" s="127"/>
      <c r="FH71" s="127"/>
      <c r="FI71" s="127"/>
      <c r="FJ71" s="127"/>
      <c r="FK71" s="127"/>
      <c r="FL71" s="127"/>
      <c r="FM71" s="127"/>
      <c r="FN71" s="127"/>
      <c r="FO71" s="127"/>
      <c r="FP71" s="127"/>
      <c r="FQ71" s="127"/>
      <c r="FR71" s="127"/>
      <c r="FS71" s="127"/>
      <c r="FT71" s="127"/>
      <c r="FU71" s="127"/>
      <c r="FV71" s="127"/>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H71" s="127"/>
      <c r="HI71" s="127"/>
      <c r="HJ71" s="127"/>
      <c r="HK71" s="127"/>
      <c r="HL71" s="127"/>
      <c r="HM71" s="127"/>
      <c r="HN71" s="127"/>
      <c r="HO71" s="127"/>
      <c r="HP71" s="127"/>
      <c r="HQ71" s="127"/>
      <c r="HR71" s="127"/>
      <c r="HS71" s="127"/>
      <c r="HT71" s="127"/>
      <c r="HU71" s="127"/>
      <c r="HV71" s="127"/>
      <c r="HW71" s="127"/>
      <c r="HX71" s="127"/>
      <c r="HY71" s="127"/>
      <c r="HZ71" s="127"/>
      <c r="IA71" s="127"/>
      <c r="IB71" s="127"/>
      <c r="IC71" s="127"/>
      <c r="ID71" s="127"/>
      <c r="IE71" s="127"/>
      <c r="IF71" s="127"/>
    </row>
    <row r="72" spans="1:240" s="45" customFormat="1" ht="114.75" x14ac:dyDescent="0.2">
      <c r="A72" s="24">
        <f t="shared" si="3"/>
        <v>53</v>
      </c>
      <c r="B72" s="56" t="s">
        <v>256</v>
      </c>
      <c r="C72" s="47">
        <v>33</v>
      </c>
      <c r="D72" s="49" t="s">
        <v>90</v>
      </c>
      <c r="E72" s="49" t="s">
        <v>267</v>
      </c>
      <c r="F72" s="148" t="s">
        <v>268</v>
      </c>
      <c r="G72" s="47" t="s">
        <v>326</v>
      </c>
      <c r="H72" s="47" t="s">
        <v>69</v>
      </c>
      <c r="I72" s="146">
        <v>6000000</v>
      </c>
      <c r="J72" s="92"/>
      <c r="K72" s="152">
        <v>42551</v>
      </c>
      <c r="L72" s="120">
        <f>K72+60</f>
        <v>42611</v>
      </c>
      <c r="M72" s="120">
        <f>L72+5</f>
        <v>42616</v>
      </c>
      <c r="N72" s="36">
        <v>180</v>
      </c>
      <c r="O72" s="120">
        <f>M72+N72</f>
        <v>42796</v>
      </c>
      <c r="P72" s="121">
        <v>81111811</v>
      </c>
      <c r="Q72" s="31" t="s">
        <v>329</v>
      </c>
      <c r="R72" s="131" t="s">
        <v>330</v>
      </c>
      <c r="S72" s="124"/>
      <c r="T72" s="125"/>
      <c r="U72" s="124"/>
      <c r="V72" s="126"/>
      <c r="W72" s="124"/>
      <c r="X72" s="126"/>
      <c r="Y72" s="127"/>
      <c r="Z72" s="127"/>
      <c r="AA72" s="153"/>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row>
    <row r="73" spans="1:240" s="45" customFormat="1" ht="132" customHeight="1" x14ac:dyDescent="0.2">
      <c r="A73" s="24">
        <f t="shared" si="3"/>
        <v>54</v>
      </c>
      <c r="B73" s="56" t="s">
        <v>256</v>
      </c>
      <c r="C73" s="47">
        <v>33</v>
      </c>
      <c r="D73" s="49" t="s">
        <v>90</v>
      </c>
      <c r="E73" s="49" t="s">
        <v>267</v>
      </c>
      <c r="F73" s="148" t="s">
        <v>268</v>
      </c>
      <c r="G73" s="49" t="s">
        <v>93</v>
      </c>
      <c r="H73" s="47" t="s">
        <v>69</v>
      </c>
      <c r="I73" s="146">
        <f>315700000-73000000</f>
        <v>242700000</v>
      </c>
      <c r="J73" s="92"/>
      <c r="K73" s="152">
        <v>42612</v>
      </c>
      <c r="L73" s="120">
        <f>K73+60</f>
        <v>42672</v>
      </c>
      <c r="M73" s="120">
        <f>L73+5</f>
        <v>42677</v>
      </c>
      <c r="N73" s="36">
        <v>150</v>
      </c>
      <c r="O73" s="120">
        <f>M73+N73</f>
        <v>42827</v>
      </c>
      <c r="P73" s="121">
        <v>81111811</v>
      </c>
      <c r="Q73" s="31" t="s">
        <v>331</v>
      </c>
      <c r="R73" s="131" t="s">
        <v>332</v>
      </c>
      <c r="S73" s="124"/>
      <c r="T73" s="125"/>
      <c r="U73" s="124"/>
      <c r="V73" s="126"/>
      <c r="W73" s="124"/>
      <c r="X73" s="126"/>
      <c r="Y73" s="127"/>
      <c r="Z73" s="127"/>
      <c r="AA73" s="153"/>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c r="IC73" s="127"/>
      <c r="ID73" s="127"/>
      <c r="IE73" s="127"/>
      <c r="IF73" s="127"/>
    </row>
    <row r="74" spans="1:240" s="45" customFormat="1" ht="145.5" customHeight="1" x14ac:dyDescent="0.2">
      <c r="A74" s="24">
        <f t="shared" si="3"/>
        <v>55</v>
      </c>
      <c r="B74" s="56" t="s">
        <v>333</v>
      </c>
      <c r="C74" s="47">
        <v>31102</v>
      </c>
      <c r="D74" s="154" t="s">
        <v>247</v>
      </c>
      <c r="E74" s="47">
        <v>311020301</v>
      </c>
      <c r="F74" s="29" t="s">
        <v>248</v>
      </c>
      <c r="G74" s="37" t="s">
        <v>30</v>
      </c>
      <c r="H74" s="31" t="s">
        <v>207</v>
      </c>
      <c r="I74" s="92">
        <v>10312330</v>
      </c>
      <c r="J74" s="92">
        <v>10312330</v>
      </c>
      <c r="K74" s="34">
        <v>42390</v>
      </c>
      <c r="L74" s="62">
        <v>42422</v>
      </c>
      <c r="M74" s="62">
        <v>42425</v>
      </c>
      <c r="N74" s="24">
        <v>300</v>
      </c>
      <c r="O74" s="62">
        <v>42728</v>
      </c>
      <c r="P74" s="81" t="s">
        <v>334</v>
      </c>
      <c r="Q74" s="155" t="s">
        <v>335</v>
      </c>
      <c r="R74" s="63" t="s">
        <v>336</v>
      </c>
      <c r="S74" s="46" t="s">
        <v>337</v>
      </c>
      <c r="T74" s="50" t="s">
        <v>338</v>
      </c>
      <c r="U74" s="40" t="s">
        <v>105</v>
      </c>
      <c r="V74" s="42" t="s">
        <v>339</v>
      </c>
      <c r="W74" s="43"/>
      <c r="X74" s="43"/>
      <c r="Y74" s="44"/>
      <c r="Z74" s="44"/>
      <c r="AA74" s="98"/>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row>
    <row r="75" spans="1:240" s="45" customFormat="1" ht="183" customHeight="1" x14ac:dyDescent="0.2">
      <c r="A75" s="24">
        <f t="shared" si="3"/>
        <v>56</v>
      </c>
      <c r="B75" s="56" t="s">
        <v>333</v>
      </c>
      <c r="C75" s="47">
        <v>31102</v>
      </c>
      <c r="D75" s="154" t="s">
        <v>247</v>
      </c>
      <c r="E75" s="47">
        <v>311020301</v>
      </c>
      <c r="F75" s="29" t="s">
        <v>248</v>
      </c>
      <c r="G75" s="37" t="s">
        <v>30</v>
      </c>
      <c r="H75" s="31" t="s">
        <v>207</v>
      </c>
      <c r="I75" s="92">
        <f>30160000-I74</f>
        <v>19847670</v>
      </c>
      <c r="J75" s="92"/>
      <c r="K75" s="34">
        <v>42354</v>
      </c>
      <c r="L75" s="34">
        <v>42416</v>
      </c>
      <c r="M75" s="62">
        <v>42427</v>
      </c>
      <c r="N75" s="24">
        <v>305</v>
      </c>
      <c r="O75" s="62">
        <f>+M75+N75</f>
        <v>42732</v>
      </c>
      <c r="P75" s="81" t="s">
        <v>334</v>
      </c>
      <c r="Q75" s="155" t="s">
        <v>335</v>
      </c>
      <c r="R75" s="63" t="s">
        <v>336</v>
      </c>
      <c r="S75" s="46"/>
      <c r="T75" s="50" t="s">
        <v>340</v>
      </c>
      <c r="U75" s="40"/>
      <c r="V75" s="42"/>
      <c r="W75" s="43"/>
      <c r="X75" s="43"/>
      <c r="Y75" s="44"/>
      <c r="Z75" s="44"/>
      <c r="AA75" s="98"/>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row>
    <row r="76" spans="1:240" s="45" customFormat="1" ht="69.75" customHeight="1" x14ac:dyDescent="0.2">
      <c r="A76" s="24">
        <f t="shared" si="3"/>
        <v>57</v>
      </c>
      <c r="B76" s="56" t="s">
        <v>333</v>
      </c>
      <c r="C76" s="47">
        <v>31202</v>
      </c>
      <c r="D76" s="154" t="s">
        <v>28</v>
      </c>
      <c r="E76" s="112">
        <v>3120204</v>
      </c>
      <c r="F76" s="156" t="s">
        <v>341</v>
      </c>
      <c r="G76" s="37" t="s">
        <v>30</v>
      </c>
      <c r="H76" s="56" t="s">
        <v>69</v>
      </c>
      <c r="I76" s="91">
        <v>26000000</v>
      </c>
      <c r="J76" s="91"/>
      <c r="K76" s="157">
        <v>42592</v>
      </c>
      <c r="L76" s="157">
        <f>K76+45</f>
        <v>42637</v>
      </c>
      <c r="M76" s="157">
        <f>L76+5</f>
        <v>42642</v>
      </c>
      <c r="N76" s="115">
        <v>90</v>
      </c>
      <c r="O76" s="157">
        <f>M76+N76</f>
        <v>42732</v>
      </c>
      <c r="P76" s="158" t="s">
        <v>342</v>
      </c>
      <c r="Q76" s="56" t="s">
        <v>343</v>
      </c>
      <c r="R76" s="63" t="s">
        <v>344</v>
      </c>
      <c r="S76" s="46" t="s">
        <v>337</v>
      </c>
      <c r="T76" s="43"/>
      <c r="U76" s="88"/>
      <c r="V76" s="43"/>
      <c r="W76" s="43"/>
      <c r="X76" s="43"/>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row>
    <row r="77" spans="1:240" s="45" customFormat="1" ht="86.25" customHeight="1" x14ac:dyDescent="0.2">
      <c r="A77" s="24">
        <f t="shared" si="3"/>
        <v>58</v>
      </c>
      <c r="B77" s="56" t="s">
        <v>333</v>
      </c>
      <c r="C77" s="47">
        <v>31202</v>
      </c>
      <c r="D77" s="154" t="s">
        <v>28</v>
      </c>
      <c r="E77" s="112">
        <v>3120217</v>
      </c>
      <c r="F77" s="156" t="s">
        <v>345</v>
      </c>
      <c r="G77" s="30" t="s">
        <v>83</v>
      </c>
      <c r="H77" s="56" t="s">
        <v>31</v>
      </c>
      <c r="I77" s="91">
        <v>100000000</v>
      </c>
      <c r="J77" s="91"/>
      <c r="K77" s="34">
        <v>42481</v>
      </c>
      <c r="L77" s="34">
        <f>K77+45</f>
        <v>42526</v>
      </c>
      <c r="M77" s="34">
        <f>L77+5</f>
        <v>42531</v>
      </c>
      <c r="N77" s="85">
        <v>90</v>
      </c>
      <c r="O77" s="34">
        <f>M77+N77</f>
        <v>42621</v>
      </c>
      <c r="P77" s="37" t="s">
        <v>346</v>
      </c>
      <c r="Q77" s="31" t="s">
        <v>347</v>
      </c>
      <c r="R77" s="63" t="s">
        <v>348</v>
      </c>
      <c r="S77" s="46" t="s">
        <v>337</v>
      </c>
      <c r="T77" s="124" t="s">
        <v>349</v>
      </c>
      <c r="U77" s="40" t="s">
        <v>37</v>
      </c>
      <c r="V77" s="43"/>
      <c r="W77" s="43"/>
      <c r="X77" s="43"/>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row>
    <row r="78" spans="1:240" s="45" customFormat="1" ht="78" customHeight="1" x14ac:dyDescent="0.2">
      <c r="A78" s="24">
        <f t="shared" si="3"/>
        <v>59</v>
      </c>
      <c r="B78" s="56" t="s">
        <v>333</v>
      </c>
      <c r="C78" s="47">
        <v>31202</v>
      </c>
      <c r="D78" s="27" t="s">
        <v>28</v>
      </c>
      <c r="E78" s="112">
        <v>3120204</v>
      </c>
      <c r="F78" s="113" t="s">
        <v>341</v>
      </c>
      <c r="G78" s="37" t="s">
        <v>350</v>
      </c>
      <c r="H78" s="56" t="s">
        <v>31</v>
      </c>
      <c r="I78" s="91">
        <v>20800000</v>
      </c>
      <c r="J78" s="91"/>
      <c r="K78" s="157">
        <v>42592</v>
      </c>
      <c r="L78" s="157">
        <f>K78+45</f>
        <v>42637</v>
      </c>
      <c r="M78" s="157">
        <f>L78+5</f>
        <v>42642</v>
      </c>
      <c r="N78" s="115">
        <v>90</v>
      </c>
      <c r="O78" s="157">
        <f>M78+N78</f>
        <v>42732</v>
      </c>
      <c r="P78" s="159" t="s">
        <v>351</v>
      </c>
      <c r="Q78" s="56" t="s">
        <v>352</v>
      </c>
      <c r="R78" s="160" t="s">
        <v>353</v>
      </c>
      <c r="S78" s="46" t="s">
        <v>337</v>
      </c>
      <c r="T78" s="43"/>
      <c r="U78" s="88"/>
      <c r="V78" s="43"/>
      <c r="W78" s="43"/>
      <c r="X78" s="43"/>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row>
    <row r="79" spans="1:240" s="94" customFormat="1" ht="132.75" customHeight="1" x14ac:dyDescent="0.2">
      <c r="A79" s="24">
        <f t="shared" si="3"/>
        <v>60</v>
      </c>
      <c r="B79" s="56" t="s">
        <v>333</v>
      </c>
      <c r="C79" s="47">
        <v>31202</v>
      </c>
      <c r="D79" s="154" t="s">
        <v>28</v>
      </c>
      <c r="E79" s="161">
        <v>3120204</v>
      </c>
      <c r="F79" s="156" t="s">
        <v>341</v>
      </c>
      <c r="G79" s="37" t="s">
        <v>350</v>
      </c>
      <c r="H79" s="56" t="s">
        <v>31</v>
      </c>
      <c r="I79" s="32">
        <v>8608151</v>
      </c>
      <c r="J79" s="32">
        <v>8608151</v>
      </c>
      <c r="K79" s="34">
        <v>42367</v>
      </c>
      <c r="L79" s="162">
        <v>42416</v>
      </c>
      <c r="M79" s="62">
        <v>42431</v>
      </c>
      <c r="N79" s="24" t="s">
        <v>44</v>
      </c>
      <c r="O79" s="62">
        <v>42461</v>
      </c>
      <c r="P79" s="50" t="s">
        <v>354</v>
      </c>
      <c r="Q79" s="38" t="s">
        <v>355</v>
      </c>
      <c r="R79" s="63" t="s">
        <v>348</v>
      </c>
      <c r="S79" s="46" t="s">
        <v>337</v>
      </c>
      <c r="T79" s="160" t="s">
        <v>356</v>
      </c>
      <c r="U79" s="40" t="s">
        <v>105</v>
      </c>
      <c r="V79" s="43" t="s">
        <v>357</v>
      </c>
      <c r="W79" s="42" t="s">
        <v>322</v>
      </c>
      <c r="X79" s="43"/>
      <c r="Y79" s="163"/>
      <c r="Z79" s="44"/>
      <c r="AA79" s="98"/>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row>
    <row r="80" spans="1:240" s="45" customFormat="1" ht="140.25" customHeight="1" x14ac:dyDescent="0.2">
      <c r="A80" s="24">
        <f t="shared" si="3"/>
        <v>61</v>
      </c>
      <c r="B80" s="56" t="s">
        <v>333</v>
      </c>
      <c r="C80" s="47">
        <v>31202</v>
      </c>
      <c r="D80" s="27" t="s">
        <v>28</v>
      </c>
      <c r="E80" s="112">
        <v>3120204</v>
      </c>
      <c r="F80" s="156" t="s">
        <v>341</v>
      </c>
      <c r="G80" s="37" t="s">
        <v>350</v>
      </c>
      <c r="H80" s="56" t="s">
        <v>31</v>
      </c>
      <c r="I80" s="91">
        <f>15600000-I79</f>
        <v>6991849</v>
      </c>
      <c r="J80" s="91"/>
      <c r="K80" s="34">
        <v>42367</v>
      </c>
      <c r="L80" s="34">
        <v>42429</v>
      </c>
      <c r="M80" s="34">
        <v>42420</v>
      </c>
      <c r="N80" s="85">
        <v>300</v>
      </c>
      <c r="O80" s="34">
        <v>42716</v>
      </c>
      <c r="P80" s="164" t="s">
        <v>358</v>
      </c>
      <c r="Q80" s="56" t="s">
        <v>359</v>
      </c>
      <c r="R80" s="63" t="s">
        <v>348</v>
      </c>
      <c r="S80" s="46" t="s">
        <v>337</v>
      </c>
      <c r="T80" s="50" t="s">
        <v>360</v>
      </c>
      <c r="U80" s="42"/>
      <c r="V80" s="40"/>
      <c r="W80" s="43"/>
      <c r="X80" s="43"/>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row>
    <row r="81" spans="1:240" s="45" customFormat="1" ht="205.5" customHeight="1" x14ac:dyDescent="0.2">
      <c r="A81" s="24">
        <f t="shared" si="3"/>
        <v>62</v>
      </c>
      <c r="B81" s="56" t="s">
        <v>333</v>
      </c>
      <c r="C81" s="47">
        <v>31202</v>
      </c>
      <c r="D81" s="27" t="s">
        <v>28</v>
      </c>
      <c r="E81" s="112">
        <v>3120204</v>
      </c>
      <c r="F81" s="156" t="s">
        <v>341</v>
      </c>
      <c r="G81" s="37" t="s">
        <v>350</v>
      </c>
      <c r="H81" s="56" t="s">
        <v>31</v>
      </c>
      <c r="I81" s="91">
        <v>8320000</v>
      </c>
      <c r="J81" s="91"/>
      <c r="K81" s="34">
        <v>42367</v>
      </c>
      <c r="L81" s="34">
        <v>42429</v>
      </c>
      <c r="M81" s="34">
        <v>42420</v>
      </c>
      <c r="N81" s="85">
        <v>300</v>
      </c>
      <c r="O81" s="34">
        <v>42716</v>
      </c>
      <c r="P81" s="164" t="s">
        <v>358</v>
      </c>
      <c r="Q81" s="56" t="s">
        <v>361</v>
      </c>
      <c r="R81" s="160" t="s">
        <v>362</v>
      </c>
      <c r="S81" s="46" t="s">
        <v>337</v>
      </c>
      <c r="T81" s="50" t="s">
        <v>363</v>
      </c>
      <c r="U81" s="42"/>
      <c r="V81" s="43"/>
      <c r="W81" s="43"/>
      <c r="X81" s="43"/>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row>
    <row r="82" spans="1:240" s="45" customFormat="1" ht="143.25" customHeight="1" x14ac:dyDescent="0.2">
      <c r="A82" s="24">
        <f t="shared" si="3"/>
        <v>63</v>
      </c>
      <c r="B82" s="56" t="s">
        <v>333</v>
      </c>
      <c r="C82" s="47">
        <v>31202</v>
      </c>
      <c r="D82" s="27" t="s">
        <v>28</v>
      </c>
      <c r="E82" s="112">
        <v>3120204</v>
      </c>
      <c r="F82" s="113" t="s">
        <v>341</v>
      </c>
      <c r="G82" s="37" t="s">
        <v>350</v>
      </c>
      <c r="H82" s="56" t="s">
        <v>31</v>
      </c>
      <c r="I82" s="92">
        <v>1010000</v>
      </c>
      <c r="J82" s="92">
        <v>1010000</v>
      </c>
      <c r="K82" s="34">
        <v>42367</v>
      </c>
      <c r="L82" s="62">
        <v>42422</v>
      </c>
      <c r="M82" s="62">
        <v>42425</v>
      </c>
      <c r="N82" s="24">
        <v>365</v>
      </c>
      <c r="O82" s="62">
        <v>42790</v>
      </c>
      <c r="P82" s="149" t="s">
        <v>364</v>
      </c>
      <c r="Q82" s="165" t="s">
        <v>365</v>
      </c>
      <c r="R82" s="160" t="s">
        <v>362</v>
      </c>
      <c r="S82" s="46" t="s">
        <v>337</v>
      </c>
      <c r="T82" s="50" t="s">
        <v>366</v>
      </c>
      <c r="U82" s="40" t="s">
        <v>105</v>
      </c>
      <c r="V82" s="43"/>
      <c r="W82" s="42" t="s">
        <v>339</v>
      </c>
      <c r="X82" s="43"/>
      <c r="Y82" s="44"/>
      <c r="Z82" s="44"/>
      <c r="AA82" s="98"/>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row>
    <row r="83" spans="1:240" s="59" customFormat="1" ht="209.25" customHeight="1" x14ac:dyDescent="0.2">
      <c r="A83" s="24">
        <f t="shared" si="3"/>
        <v>64</v>
      </c>
      <c r="B83" s="56" t="s">
        <v>333</v>
      </c>
      <c r="C83" s="49">
        <v>33</v>
      </c>
      <c r="D83" s="31" t="s">
        <v>90</v>
      </c>
      <c r="E83" s="90" t="s">
        <v>91</v>
      </c>
      <c r="F83" s="30" t="s">
        <v>92</v>
      </c>
      <c r="G83" s="37" t="s">
        <v>93</v>
      </c>
      <c r="H83" s="56" t="s">
        <v>69</v>
      </c>
      <c r="I83" s="91">
        <v>152720000</v>
      </c>
      <c r="J83" s="91">
        <v>152720000</v>
      </c>
      <c r="K83" s="34">
        <v>42418</v>
      </c>
      <c r="L83" s="34">
        <v>42563</v>
      </c>
      <c r="M83" s="34">
        <v>42579</v>
      </c>
      <c r="N83" s="49">
        <v>365</v>
      </c>
      <c r="O83" s="34">
        <v>42943</v>
      </c>
      <c r="P83" s="159" t="s">
        <v>367</v>
      </c>
      <c r="Q83" s="50" t="s">
        <v>368</v>
      </c>
      <c r="R83" s="160" t="s">
        <v>369</v>
      </c>
      <c r="S83" s="46" t="s">
        <v>370</v>
      </c>
      <c r="T83" s="50" t="s">
        <v>371</v>
      </c>
      <c r="U83" s="50" t="s">
        <v>105</v>
      </c>
      <c r="V83" s="43"/>
      <c r="W83" s="166" t="s">
        <v>372</v>
      </c>
      <c r="X83" s="43"/>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row>
    <row r="84" spans="1:240" s="59" customFormat="1" ht="167.25" customHeight="1" x14ac:dyDescent="0.2">
      <c r="A84" s="24">
        <f t="shared" si="3"/>
        <v>65</v>
      </c>
      <c r="B84" s="56" t="s">
        <v>333</v>
      </c>
      <c r="C84" s="49">
        <v>33</v>
      </c>
      <c r="D84" s="31" t="s">
        <v>90</v>
      </c>
      <c r="E84" s="90" t="s">
        <v>91</v>
      </c>
      <c r="F84" s="30" t="s">
        <v>92</v>
      </c>
      <c r="G84" s="37" t="s">
        <v>93</v>
      </c>
      <c r="H84" s="56" t="s">
        <v>69</v>
      </c>
      <c r="I84" s="91">
        <v>97280000</v>
      </c>
      <c r="J84" s="91"/>
      <c r="K84" s="34">
        <v>42566</v>
      </c>
      <c r="L84" s="34">
        <f>K84+90</f>
        <v>42656</v>
      </c>
      <c r="M84" s="34">
        <f>L84+5</f>
        <v>42661</v>
      </c>
      <c r="N84" s="49">
        <v>365</v>
      </c>
      <c r="O84" s="34">
        <f>+M84+N84</f>
        <v>43026</v>
      </c>
      <c r="P84" s="159" t="s">
        <v>373</v>
      </c>
      <c r="Q84" s="167" t="s">
        <v>374</v>
      </c>
      <c r="R84" s="50" t="s">
        <v>369</v>
      </c>
      <c r="S84" s="46" t="s">
        <v>370</v>
      </c>
      <c r="T84" s="50" t="s">
        <v>375</v>
      </c>
      <c r="U84" s="42"/>
      <c r="V84" s="43"/>
      <c r="W84" s="166"/>
      <c r="X84" s="43"/>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row>
    <row r="85" spans="1:240" s="45" customFormat="1" ht="167.25" customHeight="1" x14ac:dyDescent="0.2">
      <c r="A85" s="24">
        <f t="shared" si="3"/>
        <v>66</v>
      </c>
      <c r="B85" s="25" t="s">
        <v>376</v>
      </c>
      <c r="C85" s="26" t="s">
        <v>377</v>
      </c>
      <c r="D85" s="27" t="s">
        <v>97</v>
      </c>
      <c r="E85" s="168">
        <v>3120102</v>
      </c>
      <c r="F85" s="29" t="s">
        <v>378</v>
      </c>
      <c r="G85" s="30" t="s">
        <v>93</v>
      </c>
      <c r="H85" s="31" t="s">
        <v>84</v>
      </c>
      <c r="I85" s="32">
        <f>190000000-100000000</f>
        <v>90000000</v>
      </c>
      <c r="J85" s="32"/>
      <c r="K85" s="34">
        <v>42563</v>
      </c>
      <c r="L85" s="35">
        <v>42613</v>
      </c>
      <c r="M85" s="35">
        <v>42587</v>
      </c>
      <c r="N85" s="36">
        <v>120</v>
      </c>
      <c r="O85" s="35">
        <f>+M85+N85</f>
        <v>42707</v>
      </c>
      <c r="P85" s="159" t="s">
        <v>379</v>
      </c>
      <c r="Q85" s="38" t="s">
        <v>380</v>
      </c>
      <c r="R85" s="39" t="s">
        <v>381</v>
      </c>
      <c r="S85" s="40" t="s">
        <v>382</v>
      </c>
      <c r="T85" s="169" t="s">
        <v>383</v>
      </c>
      <c r="U85" s="88"/>
      <c r="V85" s="43"/>
      <c r="W85" s="166"/>
      <c r="X85" s="43"/>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row>
    <row r="86" spans="1:240" s="171" customFormat="1" ht="118.5" customHeight="1" x14ac:dyDescent="0.2">
      <c r="A86" s="24">
        <f t="shared" si="3"/>
        <v>67</v>
      </c>
      <c r="B86" s="25" t="s">
        <v>376</v>
      </c>
      <c r="C86" s="26" t="s">
        <v>377</v>
      </c>
      <c r="D86" s="27" t="s">
        <v>97</v>
      </c>
      <c r="E86" s="112">
        <v>3120104</v>
      </c>
      <c r="F86" s="29" t="s">
        <v>384</v>
      </c>
      <c r="G86" s="30" t="s">
        <v>93</v>
      </c>
      <c r="H86" s="31" t="s">
        <v>84</v>
      </c>
      <c r="I86" s="32">
        <v>230000000</v>
      </c>
      <c r="J86" s="32"/>
      <c r="K86" s="34">
        <v>42517</v>
      </c>
      <c r="L86" s="35">
        <f>K86+90</f>
        <v>42607</v>
      </c>
      <c r="M86" s="35">
        <f>L86+5</f>
        <v>42612</v>
      </c>
      <c r="N86" s="36">
        <v>180</v>
      </c>
      <c r="O86" s="35">
        <f>M86+N86</f>
        <v>42792</v>
      </c>
      <c r="P86" s="170" t="s">
        <v>385</v>
      </c>
      <c r="Q86" s="38" t="s">
        <v>386</v>
      </c>
      <c r="R86" s="39" t="s">
        <v>387</v>
      </c>
      <c r="S86" s="40" t="s">
        <v>382</v>
      </c>
      <c r="T86" s="88"/>
      <c r="U86" s="88"/>
      <c r="V86" s="43"/>
      <c r="W86" s="43"/>
      <c r="X86" s="43"/>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row>
    <row r="87" spans="1:240" s="171" customFormat="1" ht="165.75" customHeight="1" x14ac:dyDescent="0.2">
      <c r="A87" s="24">
        <f t="shared" si="3"/>
        <v>68</v>
      </c>
      <c r="B87" s="25" t="s">
        <v>376</v>
      </c>
      <c r="C87" s="26" t="s">
        <v>377</v>
      </c>
      <c r="D87" s="27" t="s">
        <v>28</v>
      </c>
      <c r="E87" s="26">
        <v>312020501</v>
      </c>
      <c r="F87" s="29" t="s">
        <v>221</v>
      </c>
      <c r="G87" s="30" t="s">
        <v>93</v>
      </c>
      <c r="H87" s="31" t="s">
        <v>69</v>
      </c>
      <c r="I87" s="32">
        <v>50000000</v>
      </c>
      <c r="J87" s="32"/>
      <c r="K87" s="34">
        <v>42531</v>
      </c>
      <c r="L87" s="35">
        <f>K87+60</f>
        <v>42591</v>
      </c>
      <c r="M87" s="35">
        <f>L87+5</f>
        <v>42596</v>
      </c>
      <c r="N87" s="36">
        <v>120</v>
      </c>
      <c r="O87" s="35">
        <f>M87+N87</f>
        <v>42716</v>
      </c>
      <c r="P87" s="172" t="s">
        <v>388</v>
      </c>
      <c r="Q87" s="38" t="s">
        <v>389</v>
      </c>
      <c r="R87" s="39" t="s">
        <v>390</v>
      </c>
      <c r="S87" s="40" t="s">
        <v>382</v>
      </c>
      <c r="T87" s="43"/>
      <c r="U87" s="88"/>
      <c r="V87" s="43"/>
      <c r="W87" s="43"/>
      <c r="X87" s="43"/>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row>
    <row r="88" spans="1:240" s="94" customFormat="1" ht="113.25" customHeight="1" x14ac:dyDescent="0.2">
      <c r="A88" s="24">
        <f t="shared" si="3"/>
        <v>69</v>
      </c>
      <c r="B88" s="31" t="s">
        <v>256</v>
      </c>
      <c r="C88" s="26" t="s">
        <v>377</v>
      </c>
      <c r="D88" s="27" t="s">
        <v>97</v>
      </c>
      <c r="E88" s="168">
        <v>3120102</v>
      </c>
      <c r="F88" s="29" t="s">
        <v>378</v>
      </c>
      <c r="G88" s="49" t="s">
        <v>93</v>
      </c>
      <c r="H88" s="80" t="s">
        <v>31</v>
      </c>
      <c r="I88" s="32">
        <v>38787510</v>
      </c>
      <c r="J88" s="32">
        <v>38787510</v>
      </c>
      <c r="K88" s="34">
        <v>42458</v>
      </c>
      <c r="L88" s="35">
        <v>42534</v>
      </c>
      <c r="M88" s="35">
        <v>42545</v>
      </c>
      <c r="N88" s="36">
        <v>360</v>
      </c>
      <c r="O88" s="35">
        <v>42909</v>
      </c>
      <c r="P88" s="37" t="s">
        <v>391</v>
      </c>
      <c r="Q88" s="38" t="s">
        <v>392</v>
      </c>
      <c r="R88" s="39" t="s">
        <v>393</v>
      </c>
      <c r="S88" s="124" t="s">
        <v>261</v>
      </c>
      <c r="T88" s="31" t="s">
        <v>394</v>
      </c>
      <c r="U88" s="42" t="s">
        <v>105</v>
      </c>
      <c r="V88" s="126"/>
      <c r="W88" s="122"/>
      <c r="X88" s="126"/>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c r="EE88" s="102"/>
      <c r="EF88" s="102"/>
      <c r="EG88" s="102"/>
      <c r="EH88" s="102"/>
      <c r="EI88" s="102"/>
      <c r="EJ88" s="102"/>
      <c r="EK88" s="102"/>
      <c r="EL88" s="102"/>
      <c r="EM88" s="102"/>
      <c r="EN88" s="102"/>
      <c r="EO88" s="102"/>
      <c r="EP88" s="102"/>
      <c r="EQ88" s="102"/>
      <c r="ER88" s="102"/>
      <c r="ES88" s="102"/>
      <c r="ET88" s="102"/>
      <c r="EU88" s="102"/>
      <c r="EV88" s="102"/>
      <c r="EW88" s="102"/>
      <c r="EX88" s="102"/>
      <c r="EY88" s="102"/>
      <c r="EZ88" s="102"/>
      <c r="FA88" s="102"/>
      <c r="FB88" s="102"/>
      <c r="FC88" s="102"/>
      <c r="FD88" s="102"/>
      <c r="FE88" s="102"/>
      <c r="FF88" s="102"/>
      <c r="FG88" s="102"/>
      <c r="FH88" s="102"/>
      <c r="FI88" s="102"/>
      <c r="FJ88" s="102"/>
      <c r="FK88" s="102"/>
      <c r="FL88" s="102"/>
      <c r="FM88" s="102"/>
      <c r="FN88" s="102"/>
      <c r="FO88" s="102"/>
      <c r="FP88" s="102"/>
      <c r="FQ88" s="102"/>
      <c r="FR88" s="102"/>
      <c r="FS88" s="102"/>
      <c r="FT88" s="102"/>
      <c r="FU88" s="102"/>
      <c r="FV88" s="102"/>
      <c r="FW88" s="102"/>
      <c r="FX88" s="102"/>
      <c r="FY88" s="102"/>
      <c r="FZ88" s="102"/>
      <c r="GA88" s="102"/>
      <c r="GB88" s="102"/>
      <c r="GC88" s="102"/>
      <c r="GD88" s="102"/>
      <c r="GE88" s="102"/>
      <c r="GF88" s="102"/>
      <c r="GG88" s="102"/>
      <c r="GH88" s="102"/>
      <c r="GI88" s="102"/>
      <c r="GJ88" s="102"/>
      <c r="GK88" s="102"/>
      <c r="GL88" s="102"/>
      <c r="GM88" s="102"/>
      <c r="GN88" s="102"/>
      <c r="GO88" s="102"/>
      <c r="GP88" s="102"/>
      <c r="GQ88" s="102"/>
      <c r="GR88" s="102"/>
      <c r="GS88" s="102"/>
      <c r="GT88" s="102"/>
      <c r="GU88" s="102"/>
      <c r="GV88" s="102"/>
      <c r="GW88" s="102"/>
      <c r="GX88" s="102"/>
      <c r="GY88" s="102"/>
      <c r="GZ88" s="102"/>
      <c r="HA88" s="102"/>
      <c r="HB88" s="102"/>
      <c r="HC88" s="102"/>
      <c r="HD88" s="102"/>
      <c r="HE88" s="102"/>
      <c r="HF88" s="102"/>
      <c r="HG88" s="102"/>
      <c r="HH88" s="102"/>
      <c r="HI88" s="102"/>
      <c r="HJ88" s="102"/>
      <c r="HK88" s="102"/>
      <c r="HL88" s="102"/>
      <c r="HM88" s="102"/>
      <c r="HN88" s="102"/>
      <c r="HO88" s="102"/>
      <c r="HP88" s="102"/>
      <c r="HQ88" s="102"/>
      <c r="HR88" s="102"/>
      <c r="HS88" s="102"/>
      <c r="HT88" s="102"/>
      <c r="HU88" s="102"/>
      <c r="HV88" s="102"/>
      <c r="HW88" s="102"/>
      <c r="HX88" s="102"/>
      <c r="HY88" s="102"/>
      <c r="HZ88" s="102"/>
      <c r="IA88" s="102"/>
      <c r="IB88" s="102"/>
      <c r="IC88" s="102"/>
      <c r="ID88" s="102"/>
      <c r="IE88" s="102"/>
      <c r="IF88" s="102"/>
    </row>
    <row r="89" spans="1:240" s="171" customFormat="1" ht="131.25" customHeight="1" x14ac:dyDescent="0.2">
      <c r="A89" s="24">
        <f t="shared" si="3"/>
        <v>70</v>
      </c>
      <c r="B89" s="25" t="s">
        <v>376</v>
      </c>
      <c r="C89" s="26" t="s">
        <v>27</v>
      </c>
      <c r="D89" s="27" t="s">
        <v>28</v>
      </c>
      <c r="E89" s="168">
        <v>3120105</v>
      </c>
      <c r="F89" s="29" t="s">
        <v>395</v>
      </c>
      <c r="G89" s="30" t="s">
        <v>83</v>
      </c>
      <c r="H89" s="31" t="s">
        <v>396</v>
      </c>
      <c r="I89" s="32">
        <v>400000000</v>
      </c>
      <c r="J89" s="32"/>
      <c r="K89" s="34">
        <f>L89-84</f>
        <v>42530</v>
      </c>
      <c r="L89" s="35">
        <v>42614</v>
      </c>
      <c r="M89" s="35">
        <v>42637</v>
      </c>
      <c r="N89" s="36">
        <v>365</v>
      </c>
      <c r="O89" s="35">
        <v>43002</v>
      </c>
      <c r="P89" s="159" t="s">
        <v>397</v>
      </c>
      <c r="Q89" s="38" t="s">
        <v>398</v>
      </c>
      <c r="R89" s="39" t="s">
        <v>399</v>
      </c>
      <c r="S89" s="40" t="s">
        <v>382</v>
      </c>
      <c r="T89" s="43"/>
      <c r="U89" s="88"/>
      <c r="V89" s="43"/>
      <c r="W89" s="43"/>
      <c r="X89" s="43"/>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44"/>
      <c r="ID89" s="44"/>
      <c r="IE89" s="44"/>
      <c r="IF89" s="44"/>
    </row>
    <row r="90" spans="1:240" s="59" customFormat="1" ht="79.5" customHeight="1" x14ac:dyDescent="0.2">
      <c r="A90" s="24">
        <f t="shared" si="3"/>
        <v>71</v>
      </c>
      <c r="B90" s="25" t="s">
        <v>376</v>
      </c>
      <c r="C90" s="26" t="s">
        <v>27</v>
      </c>
      <c r="D90" s="27" t="s">
        <v>28</v>
      </c>
      <c r="E90" s="168">
        <v>312020601</v>
      </c>
      <c r="F90" s="29" t="s">
        <v>395</v>
      </c>
      <c r="G90" s="30" t="s">
        <v>68</v>
      </c>
      <c r="H90" s="31" t="s">
        <v>69</v>
      </c>
      <c r="I90" s="173">
        <v>0</v>
      </c>
      <c r="J90" s="173"/>
      <c r="K90" s="34">
        <v>42410</v>
      </c>
      <c r="L90" s="35">
        <v>42492</v>
      </c>
      <c r="M90" s="35">
        <f>L90+5</f>
        <v>42497</v>
      </c>
      <c r="N90" s="36">
        <v>365</v>
      </c>
      <c r="O90" s="35">
        <f>M90+N90</f>
        <v>42862</v>
      </c>
      <c r="P90" s="159" t="s">
        <v>400</v>
      </c>
      <c r="Q90" s="38" t="s">
        <v>401</v>
      </c>
      <c r="R90" s="39" t="s">
        <v>402</v>
      </c>
      <c r="S90" s="95" t="s">
        <v>382</v>
      </c>
      <c r="T90" s="97" t="s">
        <v>403</v>
      </c>
      <c r="U90" s="42" t="s">
        <v>404</v>
      </c>
      <c r="V90" s="43"/>
      <c r="W90" s="43"/>
      <c r="X90" s="43"/>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row>
    <row r="91" spans="1:240" s="59" customFormat="1" ht="135" customHeight="1" x14ac:dyDescent="0.2">
      <c r="A91" s="24">
        <f t="shared" si="3"/>
        <v>72</v>
      </c>
      <c r="B91" s="25" t="s">
        <v>405</v>
      </c>
      <c r="C91" s="26">
        <v>33</v>
      </c>
      <c r="D91" s="31" t="s">
        <v>90</v>
      </c>
      <c r="E91" s="90" t="s">
        <v>91</v>
      </c>
      <c r="F91" s="30" t="s">
        <v>92</v>
      </c>
      <c r="G91" s="47" t="s">
        <v>311</v>
      </c>
      <c r="H91" s="47" t="s">
        <v>312</v>
      </c>
      <c r="I91" s="32">
        <v>860000000</v>
      </c>
      <c r="J91" s="32"/>
      <c r="K91" s="174">
        <v>42508</v>
      </c>
      <c r="L91" s="174">
        <v>42631</v>
      </c>
      <c r="M91" s="174">
        <v>42636</v>
      </c>
      <c r="N91" s="32">
        <v>180</v>
      </c>
      <c r="O91" s="174">
        <f>+M91+N91</f>
        <v>42816</v>
      </c>
      <c r="P91" s="37" t="s">
        <v>406</v>
      </c>
      <c r="Q91" s="31" t="s">
        <v>407</v>
      </c>
      <c r="R91" s="39" t="s">
        <v>408</v>
      </c>
      <c r="S91" s="40" t="s">
        <v>409</v>
      </c>
      <c r="T91" s="175" t="s">
        <v>410</v>
      </c>
      <c r="U91" s="42" t="s">
        <v>37</v>
      </c>
      <c r="V91" s="40" t="s">
        <v>141</v>
      </c>
      <c r="W91" s="95"/>
      <c r="X91" s="43"/>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row>
    <row r="92" spans="1:240" s="59" customFormat="1" ht="185.25" customHeight="1" x14ac:dyDescent="0.2">
      <c r="A92" s="24">
        <f t="shared" si="3"/>
        <v>73</v>
      </c>
      <c r="B92" s="56" t="s">
        <v>333</v>
      </c>
      <c r="C92" s="89" t="s">
        <v>246</v>
      </c>
      <c r="D92" s="154" t="s">
        <v>247</v>
      </c>
      <c r="E92" s="176">
        <v>311020301</v>
      </c>
      <c r="F92" s="177" t="s">
        <v>411</v>
      </c>
      <c r="G92" s="50" t="s">
        <v>123</v>
      </c>
      <c r="H92" s="50" t="s">
        <v>69</v>
      </c>
      <c r="I92" s="87">
        <v>15200000</v>
      </c>
      <c r="J92" s="87">
        <v>15200000</v>
      </c>
      <c r="K92" s="84">
        <v>42394</v>
      </c>
      <c r="L92" s="62">
        <v>42424</v>
      </c>
      <c r="M92" s="62">
        <v>42429</v>
      </c>
      <c r="N92" s="24">
        <v>120</v>
      </c>
      <c r="O92" s="62">
        <v>42549</v>
      </c>
      <c r="P92" s="55" t="s">
        <v>412</v>
      </c>
      <c r="Q92" s="155" t="s">
        <v>413</v>
      </c>
      <c r="R92" s="39" t="s">
        <v>414</v>
      </c>
      <c r="S92" s="46" t="s">
        <v>337</v>
      </c>
      <c r="T92" s="50" t="s">
        <v>415</v>
      </c>
      <c r="U92" s="40" t="s">
        <v>105</v>
      </c>
      <c r="V92" s="52"/>
      <c r="W92" s="81" t="s">
        <v>416</v>
      </c>
      <c r="X92" s="52"/>
      <c r="AA92" s="98"/>
    </row>
    <row r="93" spans="1:240" s="59" customFormat="1" ht="174" customHeight="1" x14ac:dyDescent="0.2">
      <c r="A93" s="24">
        <f t="shared" si="3"/>
        <v>74</v>
      </c>
      <c r="B93" s="56" t="s">
        <v>333</v>
      </c>
      <c r="C93" s="89" t="s">
        <v>377</v>
      </c>
      <c r="D93" s="27" t="s">
        <v>97</v>
      </c>
      <c r="E93" s="176">
        <v>3120105</v>
      </c>
      <c r="F93" s="178" t="s">
        <v>417</v>
      </c>
      <c r="G93" s="50" t="s">
        <v>68</v>
      </c>
      <c r="H93" s="50" t="s">
        <v>31</v>
      </c>
      <c r="I93" s="87">
        <v>18000000</v>
      </c>
      <c r="J93" s="87"/>
      <c r="K93" s="84">
        <v>42443</v>
      </c>
      <c r="L93" s="62">
        <f>K93+50</f>
        <v>42493</v>
      </c>
      <c r="M93" s="62">
        <f>L93+5</f>
        <v>42498</v>
      </c>
      <c r="N93" s="24">
        <v>5</v>
      </c>
      <c r="O93" s="62">
        <f>M93+N93</f>
        <v>42503</v>
      </c>
      <c r="P93" s="159" t="s">
        <v>418</v>
      </c>
      <c r="Q93" s="50" t="s">
        <v>419</v>
      </c>
      <c r="R93" s="160" t="s">
        <v>420</v>
      </c>
      <c r="S93" s="179" t="s">
        <v>337</v>
      </c>
      <c r="T93" s="50" t="s">
        <v>421</v>
      </c>
      <c r="U93" s="42" t="s">
        <v>37</v>
      </c>
      <c r="V93" s="52"/>
      <c r="W93" s="81" t="s">
        <v>416</v>
      </c>
      <c r="X93" s="52"/>
    </row>
    <row r="94" spans="1:240" s="59" customFormat="1" ht="135" customHeight="1" x14ac:dyDescent="0.2">
      <c r="A94" s="24">
        <f t="shared" si="3"/>
        <v>75</v>
      </c>
      <c r="B94" s="180" t="s">
        <v>422</v>
      </c>
      <c r="C94" s="89" t="s">
        <v>246</v>
      </c>
      <c r="D94" s="27" t="s">
        <v>247</v>
      </c>
      <c r="E94" s="49">
        <v>311020301</v>
      </c>
      <c r="F94" s="29" t="s">
        <v>248</v>
      </c>
      <c r="G94" s="50" t="s">
        <v>123</v>
      </c>
      <c r="H94" s="31" t="s">
        <v>207</v>
      </c>
      <c r="I94" s="181">
        <v>32000000</v>
      </c>
      <c r="J94" s="181">
        <v>32000000</v>
      </c>
      <c r="K94" s="34">
        <v>42396</v>
      </c>
      <c r="L94" s="34">
        <v>42424</v>
      </c>
      <c r="M94" s="35">
        <v>42430</v>
      </c>
      <c r="N94" s="36">
        <v>120</v>
      </c>
      <c r="O94" s="35">
        <v>42552</v>
      </c>
      <c r="P94" s="159" t="s">
        <v>423</v>
      </c>
      <c r="Q94" s="155" t="s">
        <v>424</v>
      </c>
      <c r="R94" s="182" t="s">
        <v>425</v>
      </c>
      <c r="S94" s="40" t="s">
        <v>426</v>
      </c>
      <c r="T94" s="183" t="s">
        <v>427</v>
      </c>
      <c r="U94" s="183" t="s">
        <v>105</v>
      </c>
      <c r="V94" s="43"/>
      <c r="W94" s="81" t="s">
        <v>428</v>
      </c>
      <c r="X94" s="43"/>
      <c r="Y94" s="44"/>
      <c r="Z94" s="44"/>
      <c r="AA94" s="98"/>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row>
    <row r="95" spans="1:240" s="188" customFormat="1" ht="109.5" customHeight="1" x14ac:dyDescent="0.2">
      <c r="A95" s="24">
        <f t="shared" si="3"/>
        <v>76</v>
      </c>
      <c r="B95" s="30" t="s">
        <v>429</v>
      </c>
      <c r="C95" s="49">
        <v>31201</v>
      </c>
      <c r="D95" s="27" t="s">
        <v>97</v>
      </c>
      <c r="E95" s="80">
        <v>3120104</v>
      </c>
      <c r="F95" s="184" t="s">
        <v>384</v>
      </c>
      <c r="G95" s="30" t="s">
        <v>30</v>
      </c>
      <c r="H95" s="37" t="s">
        <v>31</v>
      </c>
      <c r="I95" s="91">
        <v>7000000</v>
      </c>
      <c r="J95" s="91"/>
      <c r="K95" s="34">
        <v>42475</v>
      </c>
      <c r="L95" s="35">
        <v>42529</v>
      </c>
      <c r="M95" s="35">
        <v>42534</v>
      </c>
      <c r="N95" s="105">
        <v>60</v>
      </c>
      <c r="O95" s="35">
        <v>42594</v>
      </c>
      <c r="P95" s="185" t="s">
        <v>430</v>
      </c>
      <c r="Q95" s="38" t="s">
        <v>431</v>
      </c>
      <c r="R95" s="39" t="s">
        <v>432</v>
      </c>
      <c r="S95" s="124" t="s">
        <v>433</v>
      </c>
      <c r="T95" s="124" t="s">
        <v>434</v>
      </c>
      <c r="U95" s="124" t="s">
        <v>37</v>
      </c>
      <c r="V95" s="186"/>
      <c r="W95" s="186"/>
      <c r="X95" s="186"/>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c r="CH95" s="187"/>
      <c r="CI95" s="187"/>
      <c r="CJ95" s="187"/>
      <c r="CK95" s="187"/>
      <c r="CL95" s="187"/>
      <c r="CM95" s="187"/>
      <c r="CN95" s="187"/>
      <c r="CO95" s="187"/>
      <c r="CP95" s="187"/>
      <c r="CQ95" s="187"/>
      <c r="CR95" s="187"/>
      <c r="CS95" s="187"/>
      <c r="CT95" s="187"/>
      <c r="CU95" s="187"/>
      <c r="CV95" s="187"/>
      <c r="CW95" s="187"/>
      <c r="CX95" s="187"/>
      <c r="CY95" s="187"/>
      <c r="CZ95" s="187"/>
      <c r="DA95" s="187"/>
      <c r="DB95" s="187"/>
      <c r="DC95" s="187"/>
      <c r="DD95" s="187"/>
      <c r="DE95" s="187"/>
      <c r="DF95" s="187"/>
      <c r="DG95" s="187"/>
      <c r="DH95" s="187"/>
      <c r="DI95" s="187"/>
      <c r="DJ95" s="187"/>
      <c r="DK95" s="187"/>
      <c r="DL95" s="187"/>
      <c r="DM95" s="187"/>
      <c r="DN95" s="187"/>
      <c r="DO95" s="187"/>
      <c r="DP95" s="187"/>
      <c r="DQ95" s="187"/>
      <c r="DR95" s="187"/>
      <c r="DS95" s="187"/>
      <c r="DT95" s="187"/>
      <c r="DU95" s="187"/>
      <c r="DV95" s="187"/>
      <c r="DW95" s="187"/>
      <c r="DX95" s="187"/>
      <c r="DY95" s="187"/>
      <c r="DZ95" s="187"/>
      <c r="EA95" s="187"/>
      <c r="EB95" s="187"/>
      <c r="EC95" s="187"/>
      <c r="ED95" s="187"/>
      <c r="EE95" s="187"/>
      <c r="EF95" s="187"/>
      <c r="EG95" s="187"/>
      <c r="EH95" s="187"/>
      <c r="EI95" s="187"/>
      <c r="EJ95" s="187"/>
      <c r="EK95" s="187"/>
      <c r="EL95" s="187"/>
      <c r="EM95" s="187"/>
      <c r="EN95" s="187"/>
      <c r="EO95" s="187"/>
      <c r="EP95" s="187"/>
      <c r="EQ95" s="187"/>
      <c r="ER95" s="187"/>
      <c r="ES95" s="187"/>
      <c r="ET95" s="187"/>
      <c r="EU95" s="187"/>
      <c r="EV95" s="187"/>
      <c r="EW95" s="187"/>
      <c r="EX95" s="187"/>
      <c r="EY95" s="187"/>
      <c r="EZ95" s="187"/>
      <c r="FA95" s="187"/>
      <c r="FB95" s="187"/>
      <c r="FC95" s="187"/>
      <c r="FD95" s="187"/>
      <c r="FE95" s="187"/>
      <c r="FF95" s="187"/>
      <c r="FG95" s="187"/>
      <c r="FH95" s="187"/>
      <c r="FI95" s="187"/>
      <c r="FJ95" s="187"/>
      <c r="FK95" s="187"/>
      <c r="FL95" s="187"/>
      <c r="FM95" s="187"/>
      <c r="FN95" s="187"/>
      <c r="FO95" s="187"/>
      <c r="FP95" s="187"/>
      <c r="FQ95" s="187"/>
      <c r="FR95" s="187"/>
      <c r="FS95" s="187"/>
      <c r="FT95" s="187"/>
      <c r="FU95" s="187"/>
      <c r="FV95" s="187"/>
      <c r="FW95" s="187"/>
      <c r="FX95" s="187"/>
      <c r="FY95" s="187"/>
      <c r="FZ95" s="187"/>
      <c r="GA95" s="187"/>
      <c r="GB95" s="187"/>
      <c r="GC95" s="187"/>
      <c r="GD95" s="187"/>
      <c r="GE95" s="187"/>
      <c r="GF95" s="187"/>
      <c r="GG95" s="187"/>
      <c r="GH95" s="187"/>
      <c r="GI95" s="187"/>
      <c r="GJ95" s="187"/>
      <c r="GK95" s="187"/>
      <c r="GL95" s="187"/>
      <c r="GM95" s="187"/>
      <c r="GN95" s="187"/>
      <c r="GO95" s="187"/>
      <c r="GP95" s="187"/>
      <c r="GQ95" s="187"/>
      <c r="GR95" s="187"/>
      <c r="GS95" s="187"/>
      <c r="GT95" s="187"/>
      <c r="GU95" s="187"/>
      <c r="GV95" s="187"/>
      <c r="GW95" s="187"/>
      <c r="GX95" s="187"/>
      <c r="GY95" s="187"/>
      <c r="GZ95" s="187"/>
      <c r="HA95" s="187"/>
      <c r="HB95" s="187"/>
      <c r="HC95" s="187"/>
      <c r="HD95" s="187"/>
      <c r="HE95" s="187"/>
      <c r="HF95" s="187"/>
      <c r="HG95" s="187"/>
      <c r="HH95" s="187"/>
      <c r="HI95" s="187"/>
      <c r="HJ95" s="187"/>
      <c r="HK95" s="187"/>
      <c r="HL95" s="187"/>
      <c r="HM95" s="187"/>
      <c r="HN95" s="187"/>
      <c r="HO95" s="187"/>
      <c r="HP95" s="187"/>
      <c r="HQ95" s="187"/>
      <c r="HR95" s="187"/>
      <c r="HS95" s="187"/>
      <c r="HT95" s="187"/>
      <c r="HU95" s="187"/>
      <c r="HV95" s="187"/>
      <c r="HW95" s="187"/>
      <c r="HX95" s="187"/>
      <c r="HY95" s="187"/>
      <c r="HZ95" s="187"/>
      <c r="IA95" s="187"/>
      <c r="IB95" s="187"/>
      <c r="IC95" s="187"/>
      <c r="ID95" s="187"/>
      <c r="IE95" s="187"/>
      <c r="IF95" s="187"/>
    </row>
    <row r="96" spans="1:240" s="188" customFormat="1" ht="143.25" customHeight="1" x14ac:dyDescent="0.2">
      <c r="A96" s="24">
        <f t="shared" si="3"/>
        <v>77</v>
      </c>
      <c r="B96" s="30" t="s">
        <v>429</v>
      </c>
      <c r="C96" s="49">
        <v>31201</v>
      </c>
      <c r="D96" s="27" t="s">
        <v>97</v>
      </c>
      <c r="E96" s="80">
        <v>3120104</v>
      </c>
      <c r="F96" s="30" t="s">
        <v>384</v>
      </c>
      <c r="G96" s="30" t="s">
        <v>93</v>
      </c>
      <c r="H96" s="37" t="s">
        <v>84</v>
      </c>
      <c r="I96" s="91">
        <v>124153362</v>
      </c>
      <c r="J96" s="91"/>
      <c r="K96" s="35">
        <v>42556</v>
      </c>
      <c r="L96" s="35">
        <v>42640</v>
      </c>
      <c r="M96" s="35">
        <v>42643</v>
      </c>
      <c r="N96" s="105">
        <v>90</v>
      </c>
      <c r="O96" s="35">
        <v>42733</v>
      </c>
      <c r="P96" s="30" t="s">
        <v>435</v>
      </c>
      <c r="Q96" s="189" t="s">
        <v>436</v>
      </c>
      <c r="R96" s="39" t="s">
        <v>437</v>
      </c>
      <c r="S96" s="124" t="s">
        <v>433</v>
      </c>
      <c r="T96" s="186"/>
      <c r="U96" s="190"/>
      <c r="V96" s="186"/>
      <c r="W96" s="186"/>
      <c r="X96" s="186"/>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187"/>
      <c r="CR96" s="187"/>
      <c r="CS96" s="187"/>
      <c r="CT96" s="187"/>
      <c r="CU96" s="187"/>
      <c r="CV96" s="187"/>
      <c r="CW96" s="187"/>
      <c r="CX96" s="187"/>
      <c r="CY96" s="187"/>
      <c r="CZ96" s="187"/>
      <c r="DA96" s="187"/>
      <c r="DB96" s="187"/>
      <c r="DC96" s="187"/>
      <c r="DD96" s="187"/>
      <c r="DE96" s="187"/>
      <c r="DF96" s="187"/>
      <c r="DG96" s="187"/>
      <c r="DH96" s="187"/>
      <c r="DI96" s="187"/>
      <c r="DJ96" s="187"/>
      <c r="DK96" s="187"/>
      <c r="DL96" s="187"/>
      <c r="DM96" s="187"/>
      <c r="DN96" s="187"/>
      <c r="DO96" s="187"/>
      <c r="DP96" s="187"/>
      <c r="DQ96" s="187"/>
      <c r="DR96" s="187"/>
      <c r="DS96" s="187"/>
      <c r="DT96" s="187"/>
      <c r="DU96" s="187"/>
      <c r="DV96" s="187"/>
      <c r="DW96" s="187"/>
      <c r="DX96" s="187"/>
      <c r="DY96" s="187"/>
      <c r="DZ96" s="187"/>
      <c r="EA96" s="187"/>
      <c r="EB96" s="187"/>
      <c r="EC96" s="187"/>
      <c r="ED96" s="187"/>
      <c r="EE96" s="187"/>
      <c r="EF96" s="187"/>
      <c r="EG96" s="187"/>
      <c r="EH96" s="187"/>
      <c r="EI96" s="187"/>
      <c r="EJ96" s="187"/>
      <c r="EK96" s="187"/>
      <c r="EL96" s="187"/>
      <c r="EM96" s="187"/>
      <c r="EN96" s="187"/>
      <c r="EO96" s="187"/>
      <c r="EP96" s="187"/>
      <c r="EQ96" s="187"/>
      <c r="ER96" s="187"/>
      <c r="ES96" s="187"/>
      <c r="ET96" s="187"/>
      <c r="EU96" s="187"/>
      <c r="EV96" s="187"/>
      <c r="EW96" s="187"/>
      <c r="EX96" s="187"/>
      <c r="EY96" s="187"/>
      <c r="EZ96" s="187"/>
      <c r="FA96" s="187"/>
      <c r="FB96" s="187"/>
      <c r="FC96" s="187"/>
      <c r="FD96" s="187"/>
      <c r="FE96" s="187"/>
      <c r="FF96" s="187"/>
      <c r="FG96" s="187"/>
      <c r="FH96" s="187"/>
      <c r="FI96" s="187"/>
      <c r="FJ96" s="187"/>
      <c r="FK96" s="187"/>
      <c r="FL96" s="187"/>
      <c r="FM96" s="187"/>
      <c r="FN96" s="187"/>
      <c r="FO96" s="187"/>
      <c r="FP96" s="187"/>
      <c r="FQ96" s="187"/>
      <c r="FR96" s="187"/>
      <c r="FS96" s="187"/>
      <c r="FT96" s="187"/>
      <c r="FU96" s="187"/>
      <c r="FV96" s="187"/>
      <c r="FW96" s="187"/>
      <c r="FX96" s="187"/>
      <c r="FY96" s="187"/>
      <c r="FZ96" s="187"/>
      <c r="GA96" s="187"/>
      <c r="GB96" s="187"/>
      <c r="GC96" s="187"/>
      <c r="GD96" s="187"/>
      <c r="GE96" s="187"/>
      <c r="GF96" s="187"/>
      <c r="GG96" s="187"/>
      <c r="GH96" s="187"/>
      <c r="GI96" s="187"/>
      <c r="GJ96" s="187"/>
      <c r="GK96" s="187"/>
      <c r="GL96" s="187"/>
      <c r="GM96" s="187"/>
      <c r="GN96" s="187"/>
      <c r="GO96" s="187"/>
      <c r="GP96" s="187"/>
      <c r="GQ96" s="187"/>
      <c r="GR96" s="187"/>
      <c r="GS96" s="187"/>
      <c r="GT96" s="187"/>
      <c r="GU96" s="187"/>
      <c r="GV96" s="187"/>
      <c r="GW96" s="187"/>
      <c r="GX96" s="187"/>
      <c r="GY96" s="187"/>
      <c r="GZ96" s="187"/>
      <c r="HA96" s="187"/>
      <c r="HB96" s="187"/>
      <c r="HC96" s="187"/>
      <c r="HD96" s="187"/>
      <c r="HE96" s="187"/>
      <c r="HF96" s="187"/>
      <c r="HG96" s="187"/>
      <c r="HH96" s="187"/>
      <c r="HI96" s="187"/>
      <c r="HJ96" s="187"/>
      <c r="HK96" s="187"/>
      <c r="HL96" s="187"/>
      <c r="HM96" s="187"/>
      <c r="HN96" s="187"/>
      <c r="HO96" s="187"/>
      <c r="HP96" s="187"/>
      <c r="HQ96" s="187"/>
      <c r="HR96" s="187"/>
      <c r="HS96" s="187"/>
      <c r="HT96" s="187"/>
      <c r="HU96" s="187"/>
      <c r="HV96" s="187"/>
      <c r="HW96" s="187"/>
      <c r="HX96" s="187"/>
      <c r="HY96" s="187"/>
      <c r="HZ96" s="187"/>
      <c r="IA96" s="187"/>
      <c r="IB96" s="187"/>
      <c r="IC96" s="187"/>
      <c r="ID96" s="187"/>
      <c r="IE96" s="187"/>
      <c r="IF96" s="187"/>
    </row>
    <row r="97" spans="1:240" s="188" customFormat="1" ht="114" customHeight="1" x14ac:dyDescent="0.2">
      <c r="A97" s="24">
        <f t="shared" si="3"/>
        <v>78</v>
      </c>
      <c r="B97" s="30" t="s">
        <v>429</v>
      </c>
      <c r="C97" s="49">
        <v>31201</v>
      </c>
      <c r="D97" s="27" t="s">
        <v>97</v>
      </c>
      <c r="E97" s="80">
        <v>3120103</v>
      </c>
      <c r="F97" s="30" t="s">
        <v>438</v>
      </c>
      <c r="G97" s="30" t="s">
        <v>93</v>
      </c>
      <c r="H97" s="37" t="s">
        <v>84</v>
      </c>
      <c r="I97" s="104">
        <v>108318032</v>
      </c>
      <c r="J97" s="104">
        <v>108318032</v>
      </c>
      <c r="K97" s="35">
        <v>42348</v>
      </c>
      <c r="L97" s="35">
        <v>42425</v>
      </c>
      <c r="M97" s="35">
        <v>42430</v>
      </c>
      <c r="N97" s="105">
        <v>365</v>
      </c>
      <c r="O97" s="35">
        <v>42795</v>
      </c>
      <c r="P97" s="46" t="s">
        <v>439</v>
      </c>
      <c r="Q97" s="191" t="s">
        <v>440</v>
      </c>
      <c r="R97" s="192" t="s">
        <v>441</v>
      </c>
      <c r="S97" s="124" t="s">
        <v>433</v>
      </c>
      <c r="T97" s="193" t="s">
        <v>442</v>
      </c>
      <c r="U97" s="42" t="s">
        <v>105</v>
      </c>
      <c r="V97" s="100"/>
      <c r="W97" s="100"/>
      <c r="X97" s="100"/>
      <c r="Y97" s="102"/>
      <c r="Z97" s="102"/>
      <c r="AA97" s="98"/>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c r="DY97" s="102"/>
      <c r="DZ97" s="102"/>
      <c r="EA97" s="102"/>
      <c r="EB97" s="102"/>
      <c r="EC97" s="102"/>
      <c r="ED97" s="102"/>
      <c r="EE97" s="102"/>
      <c r="EF97" s="102"/>
      <c r="EG97" s="102"/>
      <c r="EH97" s="102"/>
      <c r="EI97" s="102"/>
      <c r="EJ97" s="102"/>
      <c r="EK97" s="102"/>
      <c r="EL97" s="102"/>
      <c r="EM97" s="102"/>
      <c r="EN97" s="102"/>
      <c r="EO97" s="102"/>
      <c r="EP97" s="102"/>
      <c r="EQ97" s="102"/>
      <c r="ER97" s="102"/>
      <c r="ES97" s="102"/>
      <c r="ET97" s="102"/>
      <c r="EU97" s="102"/>
      <c r="EV97" s="102"/>
      <c r="EW97" s="102"/>
      <c r="EX97" s="102"/>
      <c r="EY97" s="102"/>
      <c r="EZ97" s="102"/>
      <c r="FA97" s="102"/>
      <c r="FB97" s="102"/>
      <c r="FC97" s="102"/>
      <c r="FD97" s="102"/>
      <c r="FE97" s="102"/>
      <c r="FF97" s="102"/>
      <c r="FG97" s="102"/>
      <c r="FH97" s="102"/>
      <c r="FI97" s="102"/>
      <c r="FJ97" s="102"/>
      <c r="FK97" s="102"/>
      <c r="FL97" s="102"/>
      <c r="FM97" s="102"/>
      <c r="FN97" s="102"/>
      <c r="FO97" s="102"/>
      <c r="FP97" s="102"/>
      <c r="FQ97" s="102"/>
      <c r="FR97" s="102"/>
      <c r="FS97" s="102"/>
      <c r="FT97" s="102"/>
      <c r="FU97" s="102"/>
      <c r="FV97" s="102"/>
      <c r="FW97" s="102"/>
      <c r="FX97" s="102"/>
      <c r="FY97" s="102"/>
      <c r="FZ97" s="102"/>
      <c r="GA97" s="102"/>
      <c r="GB97" s="102"/>
      <c r="GC97" s="102"/>
      <c r="GD97" s="102"/>
      <c r="GE97" s="102"/>
      <c r="GF97" s="102"/>
      <c r="GG97" s="102"/>
      <c r="GH97" s="102"/>
      <c r="GI97" s="102"/>
      <c r="GJ97" s="102"/>
      <c r="GK97" s="102"/>
      <c r="GL97" s="102"/>
      <c r="GM97" s="102"/>
      <c r="GN97" s="102"/>
      <c r="GO97" s="102"/>
      <c r="GP97" s="102"/>
      <c r="GQ97" s="102"/>
      <c r="GR97" s="102"/>
      <c r="GS97" s="102"/>
      <c r="GT97" s="102"/>
      <c r="GU97" s="102"/>
      <c r="GV97" s="102"/>
      <c r="GW97" s="102"/>
      <c r="GX97" s="102"/>
      <c r="GY97" s="102"/>
      <c r="GZ97" s="102"/>
      <c r="HA97" s="102"/>
      <c r="HB97" s="102"/>
      <c r="HC97" s="102"/>
      <c r="HD97" s="102"/>
      <c r="HE97" s="102"/>
      <c r="HF97" s="102"/>
      <c r="HG97" s="102"/>
      <c r="HH97" s="102"/>
      <c r="HI97" s="102"/>
      <c r="HJ97" s="102"/>
      <c r="HK97" s="102"/>
      <c r="HL97" s="102"/>
      <c r="HM97" s="102"/>
      <c r="HN97" s="102"/>
      <c r="HO97" s="102"/>
      <c r="HP97" s="102"/>
      <c r="HQ97" s="102"/>
      <c r="HR97" s="102"/>
      <c r="HS97" s="102"/>
      <c r="HT97" s="102"/>
      <c r="HU97" s="102"/>
      <c r="HV97" s="102"/>
      <c r="HW97" s="102"/>
      <c r="HX97" s="102"/>
      <c r="HY97" s="102"/>
      <c r="HZ97" s="102"/>
      <c r="IA97" s="102"/>
      <c r="IB97" s="102"/>
      <c r="IC97" s="102"/>
      <c r="ID97" s="102"/>
      <c r="IE97" s="102"/>
      <c r="IF97" s="102"/>
    </row>
    <row r="98" spans="1:240" s="59" customFormat="1" ht="128.25" customHeight="1" x14ac:dyDescent="0.2">
      <c r="A98" s="24">
        <f t="shared" si="3"/>
        <v>79</v>
      </c>
      <c r="B98" s="30" t="s">
        <v>429</v>
      </c>
      <c r="C98" s="26" t="s">
        <v>27</v>
      </c>
      <c r="D98" s="27" t="s">
        <v>28</v>
      </c>
      <c r="E98" s="80">
        <v>312020501</v>
      </c>
      <c r="F98" s="30" t="s">
        <v>443</v>
      </c>
      <c r="G98" s="30" t="s">
        <v>30</v>
      </c>
      <c r="H98" s="37" t="s">
        <v>84</v>
      </c>
      <c r="I98" s="91">
        <v>25456345</v>
      </c>
      <c r="J98" s="91"/>
      <c r="K98" s="35">
        <v>42496</v>
      </c>
      <c r="L98" s="35">
        <v>42559</v>
      </c>
      <c r="M98" s="35">
        <v>42565</v>
      </c>
      <c r="N98" s="105">
        <v>365</v>
      </c>
      <c r="O98" s="35">
        <v>42930</v>
      </c>
      <c r="P98" s="46" t="s">
        <v>444</v>
      </c>
      <c r="Q98" s="191" t="s">
        <v>445</v>
      </c>
      <c r="R98" s="192" t="s">
        <v>446</v>
      </c>
      <c r="S98" s="124" t="s">
        <v>433</v>
      </c>
      <c r="T98" s="186"/>
      <c r="U98" s="190"/>
      <c r="V98" s="186"/>
      <c r="W98" s="186"/>
      <c r="X98" s="186"/>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c r="CA98" s="187"/>
      <c r="CB98" s="187"/>
      <c r="CC98" s="187"/>
      <c r="CD98" s="187"/>
      <c r="CE98" s="187"/>
      <c r="CF98" s="187"/>
      <c r="CG98" s="187"/>
      <c r="CH98" s="187"/>
      <c r="CI98" s="187"/>
      <c r="CJ98" s="187"/>
      <c r="CK98" s="187"/>
      <c r="CL98" s="187"/>
      <c r="CM98" s="187"/>
      <c r="CN98" s="187"/>
      <c r="CO98" s="187"/>
      <c r="CP98" s="187"/>
      <c r="CQ98" s="187"/>
      <c r="CR98" s="187"/>
      <c r="CS98" s="187"/>
      <c r="CT98" s="187"/>
      <c r="CU98" s="187"/>
      <c r="CV98" s="187"/>
      <c r="CW98" s="187"/>
      <c r="CX98" s="187"/>
      <c r="CY98" s="187"/>
      <c r="CZ98" s="187"/>
      <c r="DA98" s="187"/>
      <c r="DB98" s="187"/>
      <c r="DC98" s="187"/>
      <c r="DD98" s="187"/>
      <c r="DE98" s="187"/>
      <c r="DF98" s="187"/>
      <c r="DG98" s="187"/>
      <c r="DH98" s="187"/>
      <c r="DI98" s="187"/>
      <c r="DJ98" s="187"/>
      <c r="DK98" s="187"/>
      <c r="DL98" s="187"/>
      <c r="DM98" s="187"/>
      <c r="DN98" s="187"/>
      <c r="DO98" s="187"/>
      <c r="DP98" s="187"/>
      <c r="DQ98" s="187"/>
      <c r="DR98" s="187"/>
      <c r="DS98" s="187"/>
      <c r="DT98" s="187"/>
      <c r="DU98" s="187"/>
      <c r="DV98" s="187"/>
      <c r="DW98" s="187"/>
      <c r="DX98" s="187"/>
      <c r="DY98" s="187"/>
      <c r="DZ98" s="187"/>
      <c r="EA98" s="187"/>
      <c r="EB98" s="187"/>
      <c r="EC98" s="187"/>
      <c r="ED98" s="187"/>
      <c r="EE98" s="187"/>
      <c r="EF98" s="187"/>
      <c r="EG98" s="187"/>
      <c r="EH98" s="187"/>
      <c r="EI98" s="187"/>
      <c r="EJ98" s="187"/>
      <c r="EK98" s="187"/>
      <c r="EL98" s="187"/>
      <c r="EM98" s="187"/>
      <c r="EN98" s="187"/>
      <c r="EO98" s="187"/>
      <c r="EP98" s="187"/>
      <c r="EQ98" s="187"/>
      <c r="ER98" s="187"/>
      <c r="ES98" s="187"/>
      <c r="ET98" s="187"/>
      <c r="EU98" s="187"/>
      <c r="EV98" s="187"/>
      <c r="EW98" s="187"/>
      <c r="EX98" s="187"/>
      <c r="EY98" s="187"/>
      <c r="EZ98" s="187"/>
      <c r="FA98" s="187"/>
      <c r="FB98" s="187"/>
      <c r="FC98" s="187"/>
      <c r="FD98" s="187"/>
      <c r="FE98" s="187"/>
      <c r="FF98" s="187"/>
      <c r="FG98" s="187"/>
      <c r="FH98" s="187"/>
      <c r="FI98" s="187"/>
      <c r="FJ98" s="187"/>
      <c r="FK98" s="187"/>
      <c r="FL98" s="187"/>
      <c r="FM98" s="187"/>
      <c r="FN98" s="187"/>
      <c r="FO98" s="187"/>
      <c r="FP98" s="187"/>
      <c r="FQ98" s="187"/>
      <c r="FR98" s="187"/>
      <c r="FS98" s="187"/>
      <c r="FT98" s="187"/>
      <c r="FU98" s="187"/>
      <c r="FV98" s="187"/>
      <c r="FW98" s="187"/>
      <c r="FX98" s="187"/>
      <c r="FY98" s="187"/>
      <c r="FZ98" s="187"/>
      <c r="GA98" s="187"/>
      <c r="GB98" s="187"/>
      <c r="GC98" s="187"/>
      <c r="GD98" s="187"/>
      <c r="GE98" s="187"/>
      <c r="GF98" s="187"/>
      <c r="GG98" s="187"/>
      <c r="GH98" s="187"/>
      <c r="GI98" s="187"/>
      <c r="GJ98" s="187"/>
      <c r="GK98" s="187"/>
      <c r="GL98" s="187"/>
      <c r="GM98" s="187"/>
      <c r="GN98" s="187"/>
      <c r="GO98" s="187"/>
      <c r="GP98" s="187"/>
      <c r="GQ98" s="187"/>
      <c r="GR98" s="187"/>
      <c r="GS98" s="187"/>
      <c r="GT98" s="187"/>
      <c r="GU98" s="187"/>
      <c r="GV98" s="187"/>
      <c r="GW98" s="187"/>
      <c r="GX98" s="187"/>
      <c r="GY98" s="187"/>
      <c r="GZ98" s="187"/>
      <c r="HA98" s="187"/>
      <c r="HB98" s="187"/>
      <c r="HC98" s="187"/>
      <c r="HD98" s="187"/>
      <c r="HE98" s="187"/>
      <c r="HF98" s="187"/>
      <c r="HG98" s="187"/>
      <c r="HH98" s="187"/>
      <c r="HI98" s="187"/>
      <c r="HJ98" s="187"/>
      <c r="HK98" s="187"/>
      <c r="HL98" s="187"/>
      <c r="HM98" s="187"/>
      <c r="HN98" s="187"/>
      <c r="HO98" s="187"/>
      <c r="HP98" s="187"/>
      <c r="HQ98" s="187"/>
      <c r="HR98" s="187"/>
      <c r="HS98" s="187"/>
      <c r="HT98" s="187"/>
      <c r="HU98" s="187"/>
      <c r="HV98" s="187"/>
      <c r="HW98" s="187"/>
      <c r="HX98" s="187"/>
      <c r="HY98" s="187"/>
      <c r="HZ98" s="187"/>
      <c r="IA98" s="187"/>
      <c r="IB98" s="187"/>
      <c r="IC98" s="187"/>
      <c r="ID98" s="187"/>
      <c r="IE98" s="187"/>
      <c r="IF98" s="187"/>
    </row>
    <row r="99" spans="1:240" s="59" customFormat="1" ht="61.5" customHeight="1" x14ac:dyDescent="0.2">
      <c r="A99" s="24">
        <f t="shared" si="3"/>
        <v>80</v>
      </c>
      <c r="B99" s="30" t="s">
        <v>429</v>
      </c>
      <c r="C99" s="49">
        <v>31201</v>
      </c>
      <c r="D99" s="27" t="s">
        <v>97</v>
      </c>
      <c r="E99" s="80">
        <v>3120103</v>
      </c>
      <c r="F99" s="30" t="s">
        <v>438</v>
      </c>
      <c r="G99" s="30" t="s">
        <v>30</v>
      </c>
      <c r="H99" s="37" t="s">
        <v>84</v>
      </c>
      <c r="I99" s="91">
        <v>15711000.000000002</v>
      </c>
      <c r="J99" s="91"/>
      <c r="K99" s="35">
        <v>42480</v>
      </c>
      <c r="L99" s="35">
        <v>42527</v>
      </c>
      <c r="M99" s="35">
        <v>42530</v>
      </c>
      <c r="N99" s="105">
        <v>365</v>
      </c>
      <c r="O99" s="35">
        <v>42895</v>
      </c>
      <c r="P99" s="46" t="s">
        <v>447</v>
      </c>
      <c r="Q99" s="191" t="s">
        <v>448</v>
      </c>
      <c r="R99" s="194" t="s">
        <v>449</v>
      </c>
      <c r="S99" s="124" t="s">
        <v>433</v>
      </c>
      <c r="T99" s="42" t="s">
        <v>450</v>
      </c>
      <c r="U99" s="42" t="s">
        <v>37</v>
      </c>
      <c r="V99" s="52"/>
      <c r="W99" s="52"/>
      <c r="X99" s="52"/>
    </row>
    <row r="100" spans="1:240" s="59" customFormat="1" ht="69" customHeight="1" x14ac:dyDescent="0.2">
      <c r="A100" s="24">
        <f t="shared" si="3"/>
        <v>81</v>
      </c>
      <c r="B100" s="30" t="s">
        <v>429</v>
      </c>
      <c r="C100" s="49">
        <v>31201</v>
      </c>
      <c r="D100" s="27" t="s">
        <v>97</v>
      </c>
      <c r="E100" s="80">
        <v>3120103</v>
      </c>
      <c r="F100" s="30" t="s">
        <v>438</v>
      </c>
      <c r="G100" s="30" t="s">
        <v>30</v>
      </c>
      <c r="H100" s="37" t="s">
        <v>84</v>
      </c>
      <c r="I100" s="91">
        <v>28000000</v>
      </c>
      <c r="J100" s="91"/>
      <c r="K100" s="35">
        <v>42514</v>
      </c>
      <c r="L100" s="35">
        <v>42577</v>
      </c>
      <c r="M100" s="35">
        <v>42580</v>
      </c>
      <c r="N100" s="105">
        <v>90</v>
      </c>
      <c r="O100" s="35">
        <v>42670</v>
      </c>
      <c r="P100" s="46" t="s">
        <v>451</v>
      </c>
      <c r="Q100" s="191" t="s">
        <v>452</v>
      </c>
      <c r="R100" s="194" t="s">
        <v>453</v>
      </c>
      <c r="S100" s="124" t="s">
        <v>433</v>
      </c>
      <c r="T100" s="72"/>
      <c r="U100" s="73"/>
      <c r="V100" s="52"/>
      <c r="W100" s="52"/>
      <c r="X100" s="52"/>
    </row>
    <row r="101" spans="1:240" s="59" customFormat="1" ht="68.25" customHeight="1" x14ac:dyDescent="0.2">
      <c r="A101" s="24">
        <f t="shared" si="3"/>
        <v>82</v>
      </c>
      <c r="B101" s="30" t="s">
        <v>429</v>
      </c>
      <c r="C101" s="49">
        <v>31201</v>
      </c>
      <c r="D101" s="27" t="s">
        <v>97</v>
      </c>
      <c r="E101" s="80">
        <v>3120102</v>
      </c>
      <c r="F101" s="30" t="s">
        <v>454</v>
      </c>
      <c r="G101" s="30" t="s">
        <v>93</v>
      </c>
      <c r="H101" s="37" t="s">
        <v>69</v>
      </c>
      <c r="I101" s="91">
        <f>50000000-18628800-1500200</f>
        <v>29871000</v>
      </c>
      <c r="J101" s="91"/>
      <c r="K101" s="35">
        <v>42591</v>
      </c>
      <c r="L101" s="35">
        <v>42675</v>
      </c>
      <c r="M101" s="35">
        <v>42678</v>
      </c>
      <c r="N101" s="105">
        <v>365</v>
      </c>
      <c r="O101" s="35">
        <v>43043</v>
      </c>
      <c r="P101" s="46" t="s">
        <v>455</v>
      </c>
      <c r="Q101" s="191" t="s">
        <v>456</v>
      </c>
      <c r="R101" s="194" t="s">
        <v>457</v>
      </c>
      <c r="S101" s="124" t="s">
        <v>433</v>
      </c>
      <c r="T101" s="52"/>
      <c r="U101" s="73"/>
      <c r="V101" s="52"/>
      <c r="W101" s="52"/>
      <c r="X101" s="52"/>
    </row>
    <row r="102" spans="1:240" s="188" customFormat="1" ht="176.25" customHeight="1" x14ac:dyDescent="0.2">
      <c r="A102" s="24">
        <f t="shared" si="3"/>
        <v>83</v>
      </c>
      <c r="B102" s="30" t="s">
        <v>429</v>
      </c>
      <c r="C102" s="37">
        <v>31202</v>
      </c>
      <c r="D102" s="27" t="s">
        <v>28</v>
      </c>
      <c r="E102" s="80">
        <v>3120203</v>
      </c>
      <c r="F102" s="30" t="s">
        <v>458</v>
      </c>
      <c r="G102" s="37" t="s">
        <v>123</v>
      </c>
      <c r="H102" s="56" t="s">
        <v>459</v>
      </c>
      <c r="I102" s="91">
        <v>53000000</v>
      </c>
      <c r="J102" s="91">
        <v>53000000</v>
      </c>
      <c r="K102" s="35">
        <v>42479</v>
      </c>
      <c r="L102" s="35">
        <v>42562</v>
      </c>
      <c r="M102" s="35">
        <v>42570</v>
      </c>
      <c r="N102" s="105">
        <v>365</v>
      </c>
      <c r="O102" s="35">
        <v>42934</v>
      </c>
      <c r="P102" s="195" t="s">
        <v>460</v>
      </c>
      <c r="Q102" s="191" t="s">
        <v>461</v>
      </c>
      <c r="R102" s="194" t="s">
        <v>462</v>
      </c>
      <c r="S102" s="124" t="s">
        <v>433</v>
      </c>
      <c r="T102" s="50" t="s">
        <v>463</v>
      </c>
      <c r="U102" s="42" t="s">
        <v>105</v>
      </c>
      <c r="V102" s="52"/>
      <c r="W102" s="52"/>
      <c r="X102" s="52"/>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c r="EQ102" s="59"/>
      <c r="ER102" s="59"/>
      <c r="ES102" s="59"/>
      <c r="ET102" s="59"/>
      <c r="EU102" s="59"/>
      <c r="EV102" s="59"/>
      <c r="EW102" s="59"/>
      <c r="EX102" s="59"/>
      <c r="EY102" s="59"/>
      <c r="EZ102" s="59"/>
      <c r="FA102" s="59"/>
      <c r="FB102" s="59"/>
      <c r="FC102" s="59"/>
      <c r="FD102" s="59"/>
      <c r="FE102" s="59"/>
      <c r="FF102" s="59"/>
      <c r="FG102" s="59"/>
      <c r="FH102" s="59"/>
      <c r="FI102" s="59"/>
      <c r="FJ102" s="59"/>
      <c r="FK102" s="59"/>
      <c r="FL102" s="59"/>
      <c r="FM102" s="59"/>
      <c r="FN102" s="59"/>
      <c r="FO102" s="59"/>
      <c r="FP102" s="59"/>
      <c r="FQ102" s="59"/>
      <c r="FR102" s="59"/>
      <c r="FS102" s="59"/>
      <c r="FT102" s="59"/>
      <c r="FU102" s="59"/>
      <c r="FV102" s="59"/>
      <c r="FW102" s="59"/>
      <c r="FX102" s="59"/>
      <c r="FY102" s="59"/>
      <c r="FZ102" s="59"/>
      <c r="GA102" s="59"/>
      <c r="GB102" s="59"/>
      <c r="GC102" s="59"/>
      <c r="GD102" s="59"/>
      <c r="GE102" s="59"/>
      <c r="GF102" s="59"/>
      <c r="GG102" s="59"/>
      <c r="GH102" s="59"/>
      <c r="GI102" s="59"/>
      <c r="GJ102" s="59"/>
      <c r="GK102" s="59"/>
      <c r="GL102" s="59"/>
      <c r="GM102" s="59"/>
      <c r="GN102" s="59"/>
      <c r="GO102" s="59"/>
      <c r="GP102" s="59"/>
      <c r="GQ102" s="59"/>
      <c r="GR102" s="59"/>
      <c r="GS102" s="59"/>
      <c r="GT102" s="59"/>
      <c r="GU102" s="59"/>
      <c r="GV102" s="59"/>
      <c r="GW102" s="59"/>
      <c r="GX102" s="59"/>
      <c r="GY102" s="59"/>
      <c r="GZ102" s="59"/>
      <c r="HA102" s="59"/>
      <c r="HB102" s="59"/>
      <c r="HC102" s="59"/>
      <c r="HD102" s="59"/>
      <c r="HE102" s="59"/>
      <c r="HF102" s="59"/>
      <c r="HG102" s="59"/>
      <c r="HH102" s="59"/>
      <c r="HI102" s="59"/>
      <c r="HJ102" s="59"/>
      <c r="HK102" s="59"/>
      <c r="HL102" s="59"/>
      <c r="HM102" s="59"/>
      <c r="HN102" s="59"/>
      <c r="HO102" s="59"/>
      <c r="HP102" s="59"/>
      <c r="HQ102" s="59"/>
      <c r="HR102" s="59"/>
      <c r="HS102" s="59"/>
      <c r="HT102" s="59"/>
      <c r="HU102" s="59"/>
      <c r="HV102" s="59"/>
      <c r="HW102" s="59"/>
      <c r="HX102" s="59"/>
      <c r="HY102" s="59"/>
      <c r="HZ102" s="59"/>
      <c r="IA102" s="59"/>
      <c r="IB102" s="59"/>
      <c r="IC102" s="59"/>
      <c r="ID102" s="59"/>
      <c r="IE102" s="59"/>
      <c r="IF102" s="59"/>
    </row>
    <row r="103" spans="1:240" s="59" customFormat="1" ht="96" customHeight="1" x14ac:dyDescent="0.2">
      <c r="A103" s="24">
        <f t="shared" si="3"/>
        <v>84</v>
      </c>
      <c r="B103" s="30" t="s">
        <v>429</v>
      </c>
      <c r="C103" s="37">
        <v>31202</v>
      </c>
      <c r="D103" s="27" t="s">
        <v>28</v>
      </c>
      <c r="E103" s="80">
        <v>3120203</v>
      </c>
      <c r="F103" s="30" t="s">
        <v>458</v>
      </c>
      <c r="G103" s="37" t="s">
        <v>68</v>
      </c>
      <c r="H103" s="37" t="s">
        <v>69</v>
      </c>
      <c r="I103" s="91">
        <v>4747739</v>
      </c>
      <c r="J103" s="91">
        <v>4747739</v>
      </c>
      <c r="K103" s="35">
        <v>42461</v>
      </c>
      <c r="L103" s="35">
        <v>42516</v>
      </c>
      <c r="M103" s="35">
        <f>L103+5</f>
        <v>42521</v>
      </c>
      <c r="N103" s="105">
        <v>365</v>
      </c>
      <c r="O103" s="35">
        <f>M103+N103</f>
        <v>42886</v>
      </c>
      <c r="P103" s="46" t="s">
        <v>464</v>
      </c>
      <c r="Q103" s="191" t="s">
        <v>465</v>
      </c>
      <c r="R103" s="194" t="s">
        <v>466</v>
      </c>
      <c r="S103" s="124" t="s">
        <v>433</v>
      </c>
      <c r="T103" s="160" t="s">
        <v>467</v>
      </c>
      <c r="U103" s="42" t="s">
        <v>105</v>
      </c>
      <c r="V103" s="52"/>
      <c r="W103" s="52"/>
      <c r="X103" s="52"/>
    </row>
    <row r="104" spans="1:240" s="59" customFormat="1" ht="71.25" customHeight="1" x14ac:dyDescent="0.2">
      <c r="A104" s="24">
        <f t="shared" si="3"/>
        <v>85</v>
      </c>
      <c r="B104" s="30" t="s">
        <v>429</v>
      </c>
      <c r="C104" s="49">
        <v>31202</v>
      </c>
      <c r="D104" s="27" t="s">
        <v>28</v>
      </c>
      <c r="E104" s="80">
        <v>3120204</v>
      </c>
      <c r="F104" s="30" t="s">
        <v>341</v>
      </c>
      <c r="G104" s="37" t="s">
        <v>93</v>
      </c>
      <c r="H104" s="37" t="s">
        <v>69</v>
      </c>
      <c r="I104" s="91">
        <v>60000000</v>
      </c>
      <c r="J104" s="91">
        <v>60000000</v>
      </c>
      <c r="K104" s="35">
        <v>42348</v>
      </c>
      <c r="L104" s="35">
        <v>42489</v>
      </c>
      <c r="M104" s="196" t="s">
        <v>468</v>
      </c>
      <c r="N104" s="105">
        <v>365</v>
      </c>
      <c r="O104" s="196" t="s">
        <v>468</v>
      </c>
      <c r="P104" s="46" t="s">
        <v>469</v>
      </c>
      <c r="Q104" s="50" t="s">
        <v>470</v>
      </c>
      <c r="R104" s="197" t="s">
        <v>471</v>
      </c>
      <c r="S104" s="124" t="s">
        <v>433</v>
      </c>
      <c r="T104" s="50" t="s">
        <v>472</v>
      </c>
      <c r="U104" s="42" t="s">
        <v>105</v>
      </c>
      <c r="V104" s="198"/>
      <c r="W104" s="198"/>
      <c r="X104" s="198"/>
      <c r="Y104" s="188"/>
      <c r="Z104" s="188"/>
      <c r="AA104" s="9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c r="CH104" s="188"/>
      <c r="CI104" s="188"/>
      <c r="CJ104" s="188"/>
      <c r="CK104" s="188"/>
      <c r="CL104" s="188"/>
      <c r="CM104" s="188"/>
      <c r="CN104" s="188"/>
      <c r="CO104" s="188"/>
      <c r="CP104" s="188"/>
      <c r="CQ104" s="188"/>
      <c r="CR104" s="188"/>
      <c r="CS104" s="188"/>
      <c r="CT104" s="188"/>
      <c r="CU104" s="188"/>
      <c r="CV104" s="188"/>
      <c r="CW104" s="188"/>
      <c r="CX104" s="188"/>
      <c r="CY104" s="188"/>
      <c r="CZ104" s="188"/>
      <c r="DA104" s="188"/>
      <c r="DB104" s="188"/>
      <c r="DC104" s="188"/>
      <c r="DD104" s="188"/>
      <c r="DE104" s="188"/>
      <c r="DF104" s="188"/>
      <c r="DG104" s="188"/>
      <c r="DH104" s="188"/>
      <c r="DI104" s="188"/>
      <c r="DJ104" s="188"/>
      <c r="DK104" s="188"/>
      <c r="DL104" s="188"/>
      <c r="DM104" s="188"/>
      <c r="DN104" s="188"/>
      <c r="DO104" s="188"/>
      <c r="DP104" s="188"/>
      <c r="DQ104" s="188"/>
      <c r="DR104" s="188"/>
      <c r="DS104" s="188"/>
      <c r="DT104" s="188"/>
      <c r="DU104" s="188"/>
      <c r="DV104" s="188"/>
      <c r="DW104" s="188"/>
      <c r="DX104" s="188"/>
      <c r="DY104" s="188"/>
      <c r="DZ104" s="188"/>
      <c r="EA104" s="188"/>
      <c r="EB104" s="188"/>
      <c r="EC104" s="188"/>
      <c r="ED104" s="188"/>
      <c r="EE104" s="188"/>
      <c r="EF104" s="188"/>
      <c r="EG104" s="188"/>
      <c r="EH104" s="188"/>
      <c r="EI104" s="188"/>
      <c r="EJ104" s="188"/>
      <c r="EK104" s="188"/>
      <c r="EL104" s="188"/>
      <c r="EM104" s="188"/>
      <c r="EN104" s="188"/>
      <c r="EO104" s="188"/>
      <c r="EP104" s="188"/>
      <c r="EQ104" s="188"/>
      <c r="ER104" s="188"/>
      <c r="ES104" s="188"/>
      <c r="ET104" s="188"/>
      <c r="EU104" s="188"/>
      <c r="EV104" s="188"/>
      <c r="EW104" s="188"/>
      <c r="EX104" s="188"/>
      <c r="EY104" s="188"/>
      <c r="EZ104" s="188"/>
      <c r="FA104" s="188"/>
      <c r="FB104" s="188"/>
      <c r="FC104" s="188"/>
      <c r="FD104" s="188"/>
      <c r="FE104" s="188"/>
      <c r="FF104" s="188"/>
      <c r="FG104" s="188"/>
      <c r="FH104" s="188"/>
      <c r="FI104" s="188"/>
      <c r="FJ104" s="188"/>
      <c r="FK104" s="188"/>
      <c r="FL104" s="188"/>
      <c r="FM104" s="188"/>
      <c r="FN104" s="188"/>
      <c r="FO104" s="188"/>
      <c r="FP104" s="188"/>
      <c r="FQ104" s="188"/>
      <c r="FR104" s="188"/>
      <c r="FS104" s="188"/>
      <c r="FT104" s="188"/>
      <c r="FU104" s="188"/>
      <c r="FV104" s="188"/>
      <c r="FW104" s="188"/>
      <c r="FX104" s="188"/>
      <c r="FY104" s="188"/>
      <c r="FZ104" s="188"/>
      <c r="GA104" s="188"/>
      <c r="GB104" s="188"/>
      <c r="GC104" s="188"/>
      <c r="GD104" s="188"/>
      <c r="GE104" s="188"/>
      <c r="GF104" s="188"/>
      <c r="GG104" s="188"/>
      <c r="GH104" s="188"/>
      <c r="GI104" s="188"/>
      <c r="GJ104" s="188"/>
      <c r="GK104" s="188"/>
      <c r="GL104" s="188"/>
      <c r="GM104" s="188"/>
      <c r="GN104" s="188"/>
      <c r="GO104" s="188"/>
      <c r="GP104" s="188"/>
      <c r="GQ104" s="188"/>
      <c r="GR104" s="188"/>
      <c r="GS104" s="188"/>
      <c r="GT104" s="188"/>
      <c r="GU104" s="188"/>
      <c r="GV104" s="188"/>
      <c r="GW104" s="188"/>
      <c r="GX104" s="188"/>
      <c r="GY104" s="188"/>
      <c r="GZ104" s="188"/>
      <c r="HA104" s="188"/>
      <c r="HB104" s="188"/>
      <c r="HC104" s="188"/>
      <c r="HD104" s="188"/>
      <c r="HE104" s="188"/>
      <c r="HF104" s="188"/>
      <c r="HG104" s="188"/>
      <c r="HH104" s="188"/>
      <c r="HI104" s="188"/>
      <c r="HJ104" s="188"/>
      <c r="HK104" s="188"/>
      <c r="HL104" s="188"/>
      <c r="HM104" s="188"/>
      <c r="HN104" s="188"/>
      <c r="HO104" s="188"/>
      <c r="HP104" s="188"/>
      <c r="HQ104" s="188"/>
      <c r="HR104" s="188"/>
      <c r="HS104" s="188"/>
      <c r="HT104" s="188"/>
      <c r="HU104" s="188"/>
      <c r="HV104" s="188"/>
      <c r="HW104" s="188"/>
      <c r="HX104" s="188"/>
      <c r="HY104" s="188"/>
      <c r="HZ104" s="188"/>
      <c r="IA104" s="188"/>
      <c r="IB104" s="188"/>
      <c r="IC104" s="188"/>
      <c r="ID104" s="188"/>
      <c r="IE104" s="188"/>
      <c r="IF104" s="188"/>
    </row>
    <row r="105" spans="1:240" s="59" customFormat="1" ht="127.5" customHeight="1" x14ac:dyDescent="0.2">
      <c r="A105" s="24">
        <f t="shared" si="3"/>
        <v>86</v>
      </c>
      <c r="B105" s="30" t="s">
        <v>429</v>
      </c>
      <c r="C105" s="26" t="s">
        <v>27</v>
      </c>
      <c r="D105" s="27" t="s">
        <v>28</v>
      </c>
      <c r="E105" s="80">
        <v>312020501</v>
      </c>
      <c r="F105" s="30" t="s">
        <v>221</v>
      </c>
      <c r="G105" s="37" t="s">
        <v>311</v>
      </c>
      <c r="H105" s="37" t="s">
        <v>69</v>
      </c>
      <c r="I105" s="91">
        <v>863270275</v>
      </c>
      <c r="J105" s="91">
        <v>863270275</v>
      </c>
      <c r="K105" s="35">
        <v>42359</v>
      </c>
      <c r="L105" s="35">
        <v>42558</v>
      </c>
      <c r="M105" s="35">
        <v>42564</v>
      </c>
      <c r="N105" s="105">
        <v>365</v>
      </c>
      <c r="O105" s="35">
        <v>42928</v>
      </c>
      <c r="P105" s="46" t="s">
        <v>473</v>
      </c>
      <c r="Q105" s="191" t="s">
        <v>474</v>
      </c>
      <c r="R105" s="194" t="s">
        <v>475</v>
      </c>
      <c r="S105" s="124" t="s">
        <v>433</v>
      </c>
      <c r="T105" s="50" t="s">
        <v>476</v>
      </c>
      <c r="U105" s="50" t="s">
        <v>105</v>
      </c>
      <c r="V105" s="149" t="s">
        <v>180</v>
      </c>
      <c r="W105" s="149" t="s">
        <v>416</v>
      </c>
      <c r="X105" s="19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c r="CH105" s="188"/>
      <c r="CI105" s="188"/>
      <c r="CJ105" s="188"/>
      <c r="CK105" s="188"/>
      <c r="CL105" s="188"/>
      <c r="CM105" s="188"/>
      <c r="CN105" s="188"/>
      <c r="CO105" s="188"/>
      <c r="CP105" s="188"/>
      <c r="CQ105" s="188"/>
      <c r="CR105" s="188"/>
      <c r="CS105" s="188"/>
      <c r="CT105" s="188"/>
      <c r="CU105" s="188"/>
      <c r="CV105" s="188"/>
      <c r="CW105" s="188"/>
      <c r="CX105" s="188"/>
      <c r="CY105" s="188"/>
      <c r="CZ105" s="188"/>
      <c r="DA105" s="188"/>
      <c r="DB105" s="188"/>
      <c r="DC105" s="188"/>
      <c r="DD105" s="188"/>
      <c r="DE105" s="188"/>
      <c r="DF105" s="188"/>
      <c r="DG105" s="188"/>
      <c r="DH105" s="188"/>
      <c r="DI105" s="188"/>
      <c r="DJ105" s="188"/>
      <c r="DK105" s="188"/>
      <c r="DL105" s="188"/>
      <c r="DM105" s="188"/>
      <c r="DN105" s="188"/>
      <c r="DO105" s="188"/>
      <c r="DP105" s="188"/>
      <c r="DQ105" s="188"/>
      <c r="DR105" s="188"/>
      <c r="DS105" s="188"/>
      <c r="DT105" s="188"/>
      <c r="DU105" s="188"/>
      <c r="DV105" s="188"/>
      <c r="DW105" s="188"/>
      <c r="DX105" s="188"/>
      <c r="DY105" s="188"/>
      <c r="DZ105" s="188"/>
      <c r="EA105" s="188"/>
      <c r="EB105" s="188"/>
      <c r="EC105" s="188"/>
      <c r="ED105" s="188"/>
      <c r="EE105" s="188"/>
      <c r="EF105" s="188"/>
      <c r="EG105" s="188"/>
      <c r="EH105" s="188"/>
      <c r="EI105" s="188"/>
      <c r="EJ105" s="188"/>
      <c r="EK105" s="188"/>
      <c r="EL105" s="188"/>
      <c r="EM105" s="188"/>
      <c r="EN105" s="188"/>
      <c r="EO105" s="188"/>
      <c r="EP105" s="188"/>
      <c r="EQ105" s="188"/>
      <c r="ER105" s="188"/>
      <c r="ES105" s="188"/>
      <c r="ET105" s="188"/>
      <c r="EU105" s="188"/>
      <c r="EV105" s="188"/>
      <c r="EW105" s="188"/>
      <c r="EX105" s="188"/>
      <c r="EY105" s="188"/>
      <c r="EZ105" s="188"/>
      <c r="FA105" s="188"/>
      <c r="FB105" s="188"/>
      <c r="FC105" s="188"/>
      <c r="FD105" s="188"/>
      <c r="FE105" s="188"/>
      <c r="FF105" s="188"/>
      <c r="FG105" s="188"/>
      <c r="FH105" s="188"/>
      <c r="FI105" s="188"/>
      <c r="FJ105" s="188"/>
      <c r="FK105" s="188"/>
      <c r="FL105" s="188"/>
      <c r="FM105" s="188"/>
      <c r="FN105" s="188"/>
      <c r="FO105" s="188"/>
      <c r="FP105" s="188"/>
      <c r="FQ105" s="188"/>
      <c r="FR105" s="188"/>
      <c r="FS105" s="188"/>
      <c r="FT105" s="188"/>
      <c r="FU105" s="188"/>
      <c r="FV105" s="188"/>
      <c r="FW105" s="188"/>
      <c r="FX105" s="188"/>
      <c r="FY105" s="188"/>
      <c r="FZ105" s="188"/>
      <c r="GA105" s="188"/>
      <c r="GB105" s="188"/>
      <c r="GC105" s="188"/>
      <c r="GD105" s="188"/>
      <c r="GE105" s="188"/>
      <c r="GF105" s="188"/>
      <c r="GG105" s="188"/>
      <c r="GH105" s="188"/>
      <c r="GI105" s="188"/>
      <c r="GJ105" s="188"/>
      <c r="GK105" s="188"/>
      <c r="GL105" s="188"/>
      <c r="GM105" s="188"/>
      <c r="GN105" s="188"/>
      <c r="GO105" s="188"/>
      <c r="GP105" s="188"/>
      <c r="GQ105" s="188"/>
      <c r="GR105" s="188"/>
      <c r="GS105" s="188"/>
      <c r="GT105" s="188"/>
      <c r="GU105" s="188"/>
      <c r="GV105" s="188"/>
      <c r="GW105" s="188"/>
      <c r="GX105" s="188"/>
      <c r="GY105" s="188"/>
      <c r="GZ105" s="188"/>
      <c r="HA105" s="188"/>
      <c r="HB105" s="188"/>
      <c r="HC105" s="188"/>
      <c r="HD105" s="188"/>
      <c r="HE105" s="188"/>
      <c r="HF105" s="188"/>
      <c r="HG105" s="188"/>
      <c r="HH105" s="188"/>
      <c r="HI105" s="188"/>
      <c r="HJ105" s="188"/>
      <c r="HK105" s="188"/>
      <c r="HL105" s="188"/>
      <c r="HM105" s="188"/>
      <c r="HN105" s="188"/>
      <c r="HO105" s="188"/>
      <c r="HP105" s="188"/>
      <c r="HQ105" s="188"/>
      <c r="HR105" s="188"/>
      <c r="HS105" s="188"/>
      <c r="HT105" s="188"/>
      <c r="HU105" s="188"/>
      <c r="HV105" s="188"/>
      <c r="HW105" s="188"/>
      <c r="HX105" s="188"/>
      <c r="HY105" s="188"/>
      <c r="HZ105" s="188"/>
      <c r="IA105" s="188"/>
      <c r="IB105" s="188"/>
      <c r="IC105" s="188"/>
      <c r="ID105" s="188"/>
      <c r="IE105" s="188"/>
      <c r="IF105" s="188"/>
    </row>
    <row r="106" spans="1:240" s="188" customFormat="1" ht="173.25" customHeight="1" x14ac:dyDescent="0.2">
      <c r="A106" s="24">
        <f t="shared" si="3"/>
        <v>87</v>
      </c>
      <c r="B106" s="30" t="s">
        <v>429</v>
      </c>
      <c r="C106" s="37">
        <v>31202</v>
      </c>
      <c r="D106" s="27" t="s">
        <v>28</v>
      </c>
      <c r="E106" s="80">
        <v>3120201</v>
      </c>
      <c r="F106" s="30" t="s">
        <v>477</v>
      </c>
      <c r="G106" s="37" t="s">
        <v>123</v>
      </c>
      <c r="H106" s="50" t="s">
        <v>478</v>
      </c>
      <c r="I106" s="91">
        <v>72351180</v>
      </c>
      <c r="J106" s="91">
        <v>72351180</v>
      </c>
      <c r="K106" s="35">
        <v>42377</v>
      </c>
      <c r="L106" s="35">
        <v>42401</v>
      </c>
      <c r="M106" s="35">
        <v>42403</v>
      </c>
      <c r="N106" s="105">
        <v>365</v>
      </c>
      <c r="O106" s="35">
        <v>42768</v>
      </c>
      <c r="P106" s="46" t="s">
        <v>479</v>
      </c>
      <c r="Q106" s="42" t="s">
        <v>480</v>
      </c>
      <c r="R106" s="192" t="s">
        <v>481</v>
      </c>
      <c r="S106" s="124" t="s">
        <v>433</v>
      </c>
      <c r="T106" s="175" t="s">
        <v>482</v>
      </c>
      <c r="U106" s="42" t="s">
        <v>105</v>
      </c>
      <c r="V106" s="198"/>
      <c r="W106" s="81" t="s">
        <v>416</v>
      </c>
      <c r="X106" s="198"/>
      <c r="AA106" s="98"/>
    </row>
    <row r="107" spans="1:240" s="188" customFormat="1" ht="74.25" customHeight="1" x14ac:dyDescent="0.2">
      <c r="A107" s="24">
        <f t="shared" si="3"/>
        <v>88</v>
      </c>
      <c r="B107" s="30" t="s">
        <v>429</v>
      </c>
      <c r="C107" s="26" t="s">
        <v>27</v>
      </c>
      <c r="D107" s="27" t="s">
        <v>28</v>
      </c>
      <c r="E107" s="80">
        <v>312020501</v>
      </c>
      <c r="F107" s="30" t="s">
        <v>221</v>
      </c>
      <c r="G107" s="37" t="s">
        <v>68</v>
      </c>
      <c r="H107" s="37" t="s">
        <v>69</v>
      </c>
      <c r="I107" s="91">
        <v>29877362</v>
      </c>
      <c r="J107" s="91"/>
      <c r="K107" s="35">
        <v>42513</v>
      </c>
      <c r="L107" s="35">
        <v>42576</v>
      </c>
      <c r="M107" s="35">
        <v>42580</v>
      </c>
      <c r="N107" s="105">
        <v>365</v>
      </c>
      <c r="O107" s="35">
        <v>42945</v>
      </c>
      <c r="P107" s="170" t="s">
        <v>483</v>
      </c>
      <c r="Q107" s="191" t="s">
        <v>484</v>
      </c>
      <c r="R107" s="192" t="s">
        <v>485</v>
      </c>
      <c r="S107" s="124" t="s">
        <v>433</v>
      </c>
      <c r="T107" s="52"/>
      <c r="U107" s="73"/>
      <c r="V107" s="52"/>
      <c r="W107" s="52"/>
      <c r="X107" s="52"/>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59"/>
      <c r="FL107" s="59"/>
      <c r="FM107" s="59"/>
      <c r="FN107" s="59"/>
      <c r="FO107" s="59"/>
      <c r="FP107" s="59"/>
      <c r="FQ107" s="59"/>
      <c r="FR107" s="59"/>
      <c r="FS107" s="59"/>
      <c r="FT107" s="59"/>
      <c r="FU107" s="59"/>
      <c r="FV107" s="59"/>
      <c r="FW107" s="59"/>
      <c r="FX107" s="59"/>
      <c r="FY107" s="59"/>
      <c r="FZ107" s="59"/>
      <c r="GA107" s="59"/>
      <c r="GB107" s="59"/>
      <c r="GC107" s="59"/>
      <c r="GD107" s="59"/>
      <c r="GE107" s="59"/>
      <c r="GF107" s="59"/>
      <c r="GG107" s="59"/>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c r="IA107" s="59"/>
      <c r="IB107" s="59"/>
      <c r="IC107" s="59"/>
      <c r="ID107" s="59"/>
      <c r="IE107" s="59"/>
      <c r="IF107" s="59"/>
    </row>
    <row r="108" spans="1:240" s="59" customFormat="1" ht="116.25" customHeight="1" x14ac:dyDescent="0.2">
      <c r="A108" s="24">
        <f t="shared" si="3"/>
        <v>89</v>
      </c>
      <c r="B108" s="30" t="s">
        <v>429</v>
      </c>
      <c r="C108" s="26" t="s">
        <v>27</v>
      </c>
      <c r="D108" s="27" t="s">
        <v>28</v>
      </c>
      <c r="E108" s="80">
        <v>312020501</v>
      </c>
      <c r="F108" s="30" t="s">
        <v>221</v>
      </c>
      <c r="G108" s="37" t="s">
        <v>93</v>
      </c>
      <c r="H108" s="37" t="s">
        <v>69</v>
      </c>
      <c r="I108" s="91">
        <v>102537737</v>
      </c>
      <c r="J108" s="91"/>
      <c r="K108" s="35">
        <v>42543</v>
      </c>
      <c r="L108" s="35">
        <v>42627</v>
      </c>
      <c r="M108" s="35">
        <v>42632</v>
      </c>
      <c r="N108" s="105">
        <v>365</v>
      </c>
      <c r="O108" s="35">
        <v>42997</v>
      </c>
      <c r="P108" s="170" t="s">
        <v>486</v>
      </c>
      <c r="Q108" s="191" t="s">
        <v>487</v>
      </c>
      <c r="R108" s="192" t="s">
        <v>485</v>
      </c>
      <c r="S108" s="124" t="s">
        <v>433</v>
      </c>
      <c r="T108" s="52"/>
      <c r="U108" s="73"/>
      <c r="V108" s="52"/>
      <c r="W108" s="52"/>
      <c r="X108" s="52"/>
    </row>
    <row r="109" spans="1:240" s="59" customFormat="1" ht="63.75" customHeight="1" x14ac:dyDescent="0.2">
      <c r="A109" s="24">
        <f t="shared" si="3"/>
        <v>90</v>
      </c>
      <c r="B109" s="30" t="s">
        <v>429</v>
      </c>
      <c r="C109" s="26" t="s">
        <v>27</v>
      </c>
      <c r="D109" s="27" t="s">
        <v>28</v>
      </c>
      <c r="E109" s="80">
        <v>312020501</v>
      </c>
      <c r="F109" s="30" t="s">
        <v>221</v>
      </c>
      <c r="G109" s="37" t="s">
        <v>68</v>
      </c>
      <c r="H109" s="37" t="s">
        <v>69</v>
      </c>
      <c r="I109" s="91">
        <v>10474000.000000002</v>
      </c>
      <c r="J109" s="91"/>
      <c r="K109" s="35">
        <v>42577</v>
      </c>
      <c r="L109" s="35">
        <v>42639</v>
      </c>
      <c r="M109" s="35">
        <f>+L109+5</f>
        <v>42644</v>
      </c>
      <c r="N109" s="105">
        <v>365</v>
      </c>
      <c r="O109" s="35">
        <f>+M109+N109</f>
        <v>43009</v>
      </c>
      <c r="P109" s="170" t="s">
        <v>488</v>
      </c>
      <c r="Q109" s="199" t="s">
        <v>489</v>
      </c>
      <c r="R109" s="200" t="s">
        <v>490</v>
      </c>
      <c r="S109" s="124" t="s">
        <v>433</v>
      </c>
      <c r="T109" s="200" t="s">
        <v>491</v>
      </c>
      <c r="U109" s="200" t="s">
        <v>492</v>
      </c>
      <c r="V109" s="52"/>
      <c r="W109" s="52"/>
      <c r="X109" s="52"/>
    </row>
    <row r="110" spans="1:240" s="59" customFormat="1" ht="93" customHeight="1" x14ac:dyDescent="0.2">
      <c r="A110" s="24">
        <f t="shared" si="3"/>
        <v>91</v>
      </c>
      <c r="B110" s="201" t="s">
        <v>429</v>
      </c>
      <c r="C110" s="89" t="s">
        <v>246</v>
      </c>
      <c r="D110" s="27" t="s">
        <v>247</v>
      </c>
      <c r="E110" s="49">
        <v>311020301</v>
      </c>
      <c r="F110" s="30" t="s">
        <v>248</v>
      </c>
      <c r="G110" s="37" t="s">
        <v>68</v>
      </c>
      <c r="H110" s="37" t="s">
        <v>69</v>
      </c>
      <c r="I110" s="91">
        <f>50000000-5000000</f>
        <v>45000000</v>
      </c>
      <c r="J110" s="91"/>
      <c r="K110" s="35">
        <v>42480</v>
      </c>
      <c r="L110" s="35">
        <v>42535</v>
      </c>
      <c r="M110" s="35">
        <f>L110+L870</f>
        <v>42535</v>
      </c>
      <c r="N110" s="105">
        <v>120</v>
      </c>
      <c r="O110" s="35">
        <f>M110+N110</f>
        <v>42655</v>
      </c>
      <c r="P110" s="170" t="s">
        <v>493</v>
      </c>
      <c r="Q110" s="191" t="s">
        <v>494</v>
      </c>
      <c r="R110" s="200" t="s">
        <v>495</v>
      </c>
      <c r="S110" s="124" t="s">
        <v>433</v>
      </c>
      <c r="T110" s="52"/>
      <c r="U110" s="73"/>
      <c r="V110" s="52"/>
      <c r="W110" s="52"/>
      <c r="X110" s="52"/>
    </row>
    <row r="111" spans="1:240" s="59" customFormat="1" ht="160.5" customHeight="1" x14ac:dyDescent="0.2">
      <c r="A111" s="24">
        <f t="shared" si="3"/>
        <v>92</v>
      </c>
      <c r="B111" s="201" t="s">
        <v>429</v>
      </c>
      <c r="C111" s="49">
        <v>33</v>
      </c>
      <c r="D111" s="31" t="s">
        <v>90</v>
      </c>
      <c r="E111" s="80" t="s">
        <v>496</v>
      </c>
      <c r="F111" s="30" t="s">
        <v>497</v>
      </c>
      <c r="G111" s="50" t="s">
        <v>42</v>
      </c>
      <c r="H111" s="37" t="s">
        <v>498</v>
      </c>
      <c r="I111" s="91">
        <v>28000000</v>
      </c>
      <c r="J111" s="91"/>
      <c r="K111" s="35">
        <v>42542</v>
      </c>
      <c r="L111" s="35">
        <v>42603</v>
      </c>
      <c r="M111" s="35">
        <v>42608</v>
      </c>
      <c r="N111" s="105">
        <v>90</v>
      </c>
      <c r="O111" s="35">
        <f>+M111+N111</f>
        <v>42698</v>
      </c>
      <c r="P111" s="170" t="s">
        <v>499</v>
      </c>
      <c r="Q111" s="191" t="s">
        <v>500</v>
      </c>
      <c r="R111" s="200" t="s">
        <v>501</v>
      </c>
      <c r="S111" s="124" t="s">
        <v>433</v>
      </c>
      <c r="T111" s="175" t="s">
        <v>502</v>
      </c>
      <c r="U111" s="42" t="s">
        <v>37</v>
      </c>
      <c r="V111" s="198"/>
      <c r="W111" s="198"/>
      <c r="X111" s="19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c r="DD111" s="188"/>
      <c r="DE111" s="188"/>
      <c r="DF111" s="188"/>
      <c r="DG111" s="188"/>
      <c r="DH111" s="188"/>
      <c r="DI111" s="188"/>
      <c r="DJ111" s="188"/>
      <c r="DK111" s="188"/>
      <c r="DL111" s="188"/>
      <c r="DM111" s="188"/>
      <c r="DN111" s="188"/>
      <c r="DO111" s="188"/>
      <c r="DP111" s="188"/>
      <c r="DQ111" s="188"/>
      <c r="DR111" s="188"/>
      <c r="DS111" s="188"/>
      <c r="DT111" s="188"/>
      <c r="DU111" s="188"/>
      <c r="DV111" s="188"/>
      <c r="DW111" s="188"/>
      <c r="DX111" s="188"/>
      <c r="DY111" s="188"/>
      <c r="DZ111" s="188"/>
      <c r="EA111" s="188"/>
      <c r="EB111" s="188"/>
      <c r="EC111" s="188"/>
      <c r="ED111" s="188"/>
      <c r="EE111" s="188"/>
      <c r="EF111" s="188"/>
      <c r="EG111" s="188"/>
      <c r="EH111" s="188"/>
      <c r="EI111" s="188"/>
      <c r="EJ111" s="188"/>
      <c r="EK111" s="188"/>
      <c r="EL111" s="188"/>
      <c r="EM111" s="188"/>
      <c r="EN111" s="188"/>
      <c r="EO111" s="188"/>
      <c r="EP111" s="188"/>
      <c r="EQ111" s="188"/>
      <c r="ER111" s="188"/>
      <c r="ES111" s="188"/>
      <c r="ET111" s="188"/>
      <c r="EU111" s="188"/>
      <c r="EV111" s="188"/>
      <c r="EW111" s="188"/>
      <c r="EX111" s="188"/>
      <c r="EY111" s="188"/>
      <c r="EZ111" s="188"/>
      <c r="FA111" s="188"/>
      <c r="FB111" s="188"/>
      <c r="FC111" s="188"/>
      <c r="FD111" s="188"/>
      <c r="FE111" s="188"/>
      <c r="FF111" s="188"/>
      <c r="FG111" s="188"/>
      <c r="FH111" s="188"/>
      <c r="FI111" s="188"/>
      <c r="FJ111" s="188"/>
      <c r="FK111" s="188"/>
      <c r="FL111" s="188"/>
      <c r="FM111" s="188"/>
      <c r="FN111" s="188"/>
      <c r="FO111" s="188"/>
      <c r="FP111" s="188"/>
      <c r="FQ111" s="188"/>
      <c r="FR111" s="188"/>
      <c r="FS111" s="188"/>
      <c r="FT111" s="188"/>
      <c r="FU111" s="188"/>
      <c r="FV111" s="188"/>
      <c r="FW111" s="188"/>
      <c r="FX111" s="188"/>
      <c r="FY111" s="188"/>
      <c r="FZ111" s="188"/>
      <c r="GA111" s="188"/>
      <c r="GB111" s="188"/>
      <c r="GC111" s="188"/>
      <c r="GD111" s="188"/>
      <c r="GE111" s="188"/>
      <c r="GF111" s="188"/>
      <c r="GG111" s="188"/>
      <c r="GH111" s="188"/>
      <c r="GI111" s="188"/>
      <c r="GJ111" s="188"/>
      <c r="GK111" s="188"/>
      <c r="GL111" s="188"/>
      <c r="GM111" s="188"/>
      <c r="GN111" s="188"/>
      <c r="GO111" s="188"/>
      <c r="GP111" s="188"/>
      <c r="GQ111" s="188"/>
      <c r="GR111" s="188"/>
      <c r="GS111" s="188"/>
      <c r="GT111" s="188"/>
      <c r="GU111" s="188"/>
      <c r="GV111" s="188"/>
      <c r="GW111" s="188"/>
      <c r="GX111" s="188"/>
      <c r="GY111" s="188"/>
      <c r="GZ111" s="188"/>
      <c r="HA111" s="188"/>
      <c r="HB111" s="188"/>
      <c r="HC111" s="188"/>
      <c r="HD111" s="188"/>
      <c r="HE111" s="188"/>
      <c r="HF111" s="188"/>
      <c r="HG111" s="188"/>
      <c r="HH111" s="188"/>
      <c r="HI111" s="188"/>
      <c r="HJ111" s="188"/>
      <c r="HK111" s="188"/>
      <c r="HL111" s="188"/>
      <c r="HM111" s="188"/>
      <c r="HN111" s="188"/>
      <c r="HO111" s="188"/>
      <c r="HP111" s="188"/>
      <c r="HQ111" s="188"/>
      <c r="HR111" s="188"/>
      <c r="HS111" s="188"/>
      <c r="HT111" s="188"/>
      <c r="HU111" s="188"/>
      <c r="HV111" s="188"/>
      <c r="HW111" s="188"/>
      <c r="HX111" s="188"/>
      <c r="HY111" s="188"/>
      <c r="HZ111" s="188"/>
      <c r="IA111" s="188"/>
      <c r="IB111" s="188"/>
      <c r="IC111" s="188"/>
      <c r="ID111" s="188"/>
      <c r="IE111" s="188"/>
      <c r="IF111" s="188"/>
    </row>
    <row r="112" spans="1:240" s="59" customFormat="1" ht="160.5" customHeight="1" x14ac:dyDescent="0.2">
      <c r="A112" s="24">
        <f t="shared" si="3"/>
        <v>93</v>
      </c>
      <c r="B112" s="201" t="s">
        <v>429</v>
      </c>
      <c r="C112" s="49">
        <v>33</v>
      </c>
      <c r="D112" s="31" t="s">
        <v>90</v>
      </c>
      <c r="E112" s="80" t="s">
        <v>496</v>
      </c>
      <c r="F112" s="30" t="s">
        <v>497</v>
      </c>
      <c r="G112" s="37" t="s">
        <v>83</v>
      </c>
      <c r="H112" s="37" t="s">
        <v>61</v>
      </c>
      <c r="I112" s="91">
        <f>100000000</f>
        <v>100000000</v>
      </c>
      <c r="J112" s="91"/>
      <c r="K112" s="35">
        <v>42576</v>
      </c>
      <c r="L112" s="35">
        <v>42638</v>
      </c>
      <c r="M112" s="35">
        <f>+L112+5</f>
        <v>42643</v>
      </c>
      <c r="N112" s="105">
        <v>365</v>
      </c>
      <c r="O112" s="35">
        <f>+M112+N112</f>
        <v>43008</v>
      </c>
      <c r="P112" s="170" t="s">
        <v>503</v>
      </c>
      <c r="Q112" s="191" t="s">
        <v>504</v>
      </c>
      <c r="R112" s="200" t="s">
        <v>505</v>
      </c>
      <c r="S112" s="124" t="s">
        <v>433</v>
      </c>
      <c r="T112" s="200" t="s">
        <v>506</v>
      </c>
      <c r="U112" s="200" t="s">
        <v>507</v>
      </c>
      <c r="V112" s="52"/>
      <c r="W112" s="52"/>
      <c r="X112" s="52"/>
    </row>
    <row r="113" spans="1:240" s="59" customFormat="1" ht="102.75" customHeight="1" x14ac:dyDescent="0.2">
      <c r="A113" s="24">
        <f t="shared" si="3"/>
        <v>94</v>
      </c>
      <c r="B113" s="201" t="s">
        <v>429</v>
      </c>
      <c r="C113" s="49">
        <v>33</v>
      </c>
      <c r="D113" s="31" t="s">
        <v>90</v>
      </c>
      <c r="E113" s="80" t="s">
        <v>496</v>
      </c>
      <c r="F113" s="30" t="s">
        <v>497</v>
      </c>
      <c r="G113" s="37" t="s">
        <v>93</v>
      </c>
      <c r="H113" s="37" t="s">
        <v>31</v>
      </c>
      <c r="I113" s="91">
        <v>43000000</v>
      </c>
      <c r="J113" s="91"/>
      <c r="K113" s="35">
        <v>42527</v>
      </c>
      <c r="L113" s="35">
        <v>42611</v>
      </c>
      <c r="M113" s="35">
        <v>42613</v>
      </c>
      <c r="N113" s="105">
        <v>60</v>
      </c>
      <c r="O113" s="35">
        <v>42673</v>
      </c>
      <c r="P113" s="170" t="s">
        <v>508</v>
      </c>
      <c r="Q113" s="191" t="s">
        <v>509</v>
      </c>
      <c r="R113" s="200" t="s">
        <v>510</v>
      </c>
      <c r="S113" s="124" t="s">
        <v>433</v>
      </c>
      <c r="T113" s="52"/>
      <c r="U113" s="73"/>
      <c r="V113" s="52"/>
      <c r="W113" s="52"/>
      <c r="X113" s="52"/>
    </row>
    <row r="114" spans="1:240" s="59" customFormat="1" ht="239.25" customHeight="1" x14ac:dyDescent="0.2">
      <c r="A114" s="24">
        <f t="shared" si="3"/>
        <v>95</v>
      </c>
      <c r="B114" s="201" t="s">
        <v>429</v>
      </c>
      <c r="C114" s="49">
        <v>33</v>
      </c>
      <c r="D114" s="31" t="s">
        <v>90</v>
      </c>
      <c r="E114" s="80" t="s">
        <v>496</v>
      </c>
      <c r="F114" s="30" t="s">
        <v>497</v>
      </c>
      <c r="G114" s="47" t="s">
        <v>311</v>
      </c>
      <c r="H114" s="37" t="s">
        <v>511</v>
      </c>
      <c r="I114" s="91">
        <f>2712000000-600000000</f>
        <v>2112000000</v>
      </c>
      <c r="J114" s="91"/>
      <c r="K114" s="35">
        <v>42510</v>
      </c>
      <c r="L114" s="35">
        <v>42602</v>
      </c>
      <c r="M114" s="35">
        <v>42607</v>
      </c>
      <c r="N114" s="105">
        <f>6*30</f>
        <v>180</v>
      </c>
      <c r="O114" s="35">
        <f>+M114+N114</f>
        <v>42787</v>
      </c>
      <c r="P114" s="170" t="s">
        <v>503</v>
      </c>
      <c r="Q114" s="191" t="s">
        <v>512</v>
      </c>
      <c r="R114" s="200" t="s">
        <v>513</v>
      </c>
      <c r="S114" s="124" t="s">
        <v>433</v>
      </c>
      <c r="T114" s="50" t="s">
        <v>514</v>
      </c>
      <c r="U114" s="50"/>
      <c r="V114" s="52"/>
      <c r="W114" s="52"/>
      <c r="X114" s="52"/>
    </row>
    <row r="115" spans="1:240" s="59" customFormat="1" ht="146.25" customHeight="1" x14ac:dyDescent="0.2">
      <c r="A115" s="24"/>
      <c r="B115" s="201" t="s">
        <v>429</v>
      </c>
      <c r="C115" s="80">
        <v>33</v>
      </c>
      <c r="D115" s="31" t="s">
        <v>90</v>
      </c>
      <c r="E115" s="80" t="s">
        <v>496</v>
      </c>
      <c r="F115" s="30" t="s">
        <v>497</v>
      </c>
      <c r="G115" s="80" t="s">
        <v>68</v>
      </c>
      <c r="H115" s="30" t="s">
        <v>69</v>
      </c>
      <c r="I115" s="91">
        <v>15700000</v>
      </c>
      <c r="J115" s="91"/>
      <c r="K115" s="35">
        <v>42473</v>
      </c>
      <c r="L115" s="35">
        <v>42546</v>
      </c>
      <c r="M115" s="35">
        <f>L115+5</f>
        <v>42551</v>
      </c>
      <c r="N115" s="105">
        <v>90</v>
      </c>
      <c r="O115" s="35">
        <f>M115+N115</f>
        <v>42641</v>
      </c>
      <c r="P115" s="170" t="s">
        <v>515</v>
      </c>
      <c r="Q115" s="191" t="s">
        <v>516</v>
      </c>
      <c r="R115" s="200" t="s">
        <v>517</v>
      </c>
      <c r="S115" s="124" t="s">
        <v>433</v>
      </c>
      <c r="T115" s="42"/>
      <c r="U115" s="50"/>
      <c r="V115" s="198"/>
      <c r="W115" s="198"/>
      <c r="X115" s="19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c r="CH115" s="188"/>
      <c r="CI115" s="188"/>
      <c r="CJ115" s="188"/>
      <c r="CK115" s="188"/>
      <c r="CL115" s="188"/>
      <c r="CM115" s="188"/>
      <c r="CN115" s="188"/>
      <c r="CO115" s="188"/>
      <c r="CP115" s="188"/>
      <c r="CQ115" s="188"/>
      <c r="CR115" s="188"/>
      <c r="CS115" s="188"/>
      <c r="CT115" s="188"/>
      <c r="CU115" s="188"/>
      <c r="CV115" s="188"/>
      <c r="CW115" s="188"/>
      <c r="CX115" s="188"/>
      <c r="CY115" s="188"/>
      <c r="CZ115" s="188"/>
      <c r="DA115" s="188"/>
      <c r="DB115" s="188"/>
      <c r="DC115" s="188"/>
      <c r="DD115" s="188"/>
      <c r="DE115" s="188"/>
      <c r="DF115" s="188"/>
      <c r="DG115" s="188"/>
      <c r="DH115" s="188"/>
      <c r="DI115" s="188"/>
      <c r="DJ115" s="188"/>
      <c r="DK115" s="188"/>
      <c r="DL115" s="188"/>
      <c r="DM115" s="188"/>
      <c r="DN115" s="188"/>
      <c r="DO115" s="188"/>
      <c r="DP115" s="188"/>
      <c r="DQ115" s="188"/>
      <c r="DR115" s="188"/>
      <c r="DS115" s="188"/>
      <c r="DT115" s="188"/>
      <c r="DU115" s="188"/>
      <c r="DV115" s="188"/>
      <c r="DW115" s="188"/>
      <c r="DX115" s="188"/>
      <c r="DY115" s="188"/>
      <c r="DZ115" s="188"/>
      <c r="EA115" s="188"/>
      <c r="EB115" s="188"/>
      <c r="EC115" s="188"/>
      <c r="ED115" s="188"/>
      <c r="EE115" s="188"/>
      <c r="EF115" s="188"/>
      <c r="EG115" s="188"/>
      <c r="EH115" s="188"/>
      <c r="EI115" s="188"/>
      <c r="EJ115" s="188"/>
      <c r="EK115" s="188"/>
      <c r="EL115" s="188"/>
      <c r="EM115" s="188"/>
      <c r="EN115" s="188"/>
      <c r="EO115" s="188"/>
      <c r="EP115" s="188"/>
      <c r="EQ115" s="188"/>
      <c r="ER115" s="188"/>
      <c r="ES115" s="188"/>
      <c r="ET115" s="188"/>
      <c r="EU115" s="188"/>
      <c r="EV115" s="188"/>
      <c r="EW115" s="188"/>
      <c r="EX115" s="188"/>
      <c r="EY115" s="188"/>
      <c r="EZ115" s="188"/>
      <c r="FA115" s="188"/>
      <c r="FB115" s="188"/>
      <c r="FC115" s="188"/>
      <c r="FD115" s="188"/>
      <c r="FE115" s="188"/>
      <c r="FF115" s="188"/>
      <c r="FG115" s="188"/>
      <c r="FH115" s="188"/>
      <c r="FI115" s="188"/>
      <c r="FJ115" s="188"/>
      <c r="FK115" s="188"/>
      <c r="FL115" s="188"/>
      <c r="FM115" s="188"/>
      <c r="FN115" s="188"/>
      <c r="FO115" s="188"/>
      <c r="FP115" s="188"/>
      <c r="FQ115" s="188"/>
      <c r="FR115" s="188"/>
      <c r="FS115" s="188"/>
      <c r="FT115" s="188"/>
      <c r="FU115" s="188"/>
      <c r="FV115" s="188"/>
      <c r="FW115" s="188"/>
      <c r="FX115" s="188"/>
      <c r="FY115" s="188"/>
      <c r="FZ115" s="188"/>
      <c r="GA115" s="188"/>
      <c r="GB115" s="188"/>
      <c r="GC115" s="188"/>
      <c r="GD115" s="188"/>
      <c r="GE115" s="188"/>
      <c r="GF115" s="188"/>
      <c r="GG115" s="188"/>
      <c r="GH115" s="188"/>
      <c r="GI115" s="188"/>
      <c r="GJ115" s="188"/>
      <c r="GK115" s="188"/>
      <c r="GL115" s="188"/>
      <c r="GM115" s="188"/>
      <c r="GN115" s="188"/>
      <c r="GO115" s="188"/>
      <c r="GP115" s="188"/>
      <c r="GQ115" s="188"/>
      <c r="GR115" s="188"/>
      <c r="GS115" s="188"/>
      <c r="GT115" s="188"/>
      <c r="GU115" s="188"/>
      <c r="GV115" s="188"/>
      <c r="GW115" s="188"/>
      <c r="GX115" s="188"/>
      <c r="GY115" s="188"/>
      <c r="GZ115" s="188"/>
      <c r="HA115" s="188"/>
      <c r="HB115" s="188"/>
      <c r="HC115" s="188"/>
      <c r="HD115" s="188"/>
      <c r="HE115" s="188"/>
      <c r="HF115" s="188"/>
      <c r="HG115" s="188"/>
      <c r="HH115" s="188"/>
      <c r="HI115" s="188"/>
      <c r="HJ115" s="188"/>
      <c r="HK115" s="188"/>
      <c r="HL115" s="188"/>
      <c r="HM115" s="188"/>
      <c r="HN115" s="188"/>
      <c r="HO115" s="188"/>
      <c r="HP115" s="188"/>
      <c r="HQ115" s="188"/>
      <c r="HR115" s="188"/>
      <c r="HS115" s="188"/>
      <c r="HT115" s="188"/>
      <c r="HU115" s="188"/>
      <c r="HV115" s="188"/>
      <c r="HW115" s="188"/>
      <c r="HX115" s="188"/>
      <c r="HY115" s="188"/>
      <c r="HZ115" s="188"/>
      <c r="IA115" s="188"/>
      <c r="IB115" s="188"/>
      <c r="IC115" s="188"/>
      <c r="ID115" s="188"/>
      <c r="IE115" s="188"/>
      <c r="IF115" s="188"/>
    </row>
    <row r="116" spans="1:240" s="59" customFormat="1" ht="153.75" customHeight="1" x14ac:dyDescent="0.2">
      <c r="A116" s="24">
        <v>96</v>
      </c>
      <c r="B116" s="201" t="s">
        <v>429</v>
      </c>
      <c r="C116" s="80">
        <v>33</v>
      </c>
      <c r="D116" s="31" t="s">
        <v>90</v>
      </c>
      <c r="E116" s="80" t="s">
        <v>496</v>
      </c>
      <c r="F116" s="30" t="s">
        <v>497</v>
      </c>
      <c r="G116" s="80" t="s">
        <v>68</v>
      </c>
      <c r="H116" s="30" t="s">
        <v>69</v>
      </c>
      <c r="I116" s="91">
        <v>15300000</v>
      </c>
      <c r="J116" s="91">
        <v>15300000</v>
      </c>
      <c r="K116" s="35">
        <v>42473</v>
      </c>
      <c r="L116" s="35">
        <v>42562</v>
      </c>
      <c r="M116" s="35">
        <v>42572</v>
      </c>
      <c r="N116" s="105">
        <v>90</v>
      </c>
      <c r="O116" s="35">
        <v>42663</v>
      </c>
      <c r="P116" s="170" t="s">
        <v>515</v>
      </c>
      <c r="Q116" s="191" t="s">
        <v>518</v>
      </c>
      <c r="R116" s="200" t="s">
        <v>517</v>
      </c>
      <c r="S116" s="124" t="s">
        <v>433</v>
      </c>
      <c r="T116" s="50" t="s">
        <v>519</v>
      </c>
      <c r="U116" s="50" t="s">
        <v>105</v>
      </c>
      <c r="V116" s="198"/>
      <c r="W116" s="198"/>
      <c r="X116" s="19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c r="DD116" s="188"/>
      <c r="DE116" s="188"/>
      <c r="DF116" s="188"/>
      <c r="DG116" s="188"/>
      <c r="DH116" s="188"/>
      <c r="DI116" s="188"/>
      <c r="DJ116" s="188"/>
      <c r="DK116" s="188"/>
      <c r="DL116" s="188"/>
      <c r="DM116" s="188"/>
      <c r="DN116" s="188"/>
      <c r="DO116" s="188"/>
      <c r="DP116" s="188"/>
      <c r="DQ116" s="188"/>
      <c r="DR116" s="188"/>
      <c r="DS116" s="188"/>
      <c r="DT116" s="188"/>
      <c r="DU116" s="188"/>
      <c r="DV116" s="188"/>
      <c r="DW116" s="188"/>
      <c r="DX116" s="188"/>
      <c r="DY116" s="188"/>
      <c r="DZ116" s="188"/>
      <c r="EA116" s="188"/>
      <c r="EB116" s="188"/>
      <c r="EC116" s="188"/>
      <c r="ED116" s="188"/>
      <c r="EE116" s="188"/>
      <c r="EF116" s="188"/>
      <c r="EG116" s="188"/>
      <c r="EH116" s="188"/>
      <c r="EI116" s="188"/>
      <c r="EJ116" s="188"/>
      <c r="EK116" s="188"/>
      <c r="EL116" s="188"/>
      <c r="EM116" s="188"/>
      <c r="EN116" s="188"/>
      <c r="EO116" s="188"/>
      <c r="EP116" s="188"/>
      <c r="EQ116" s="188"/>
      <c r="ER116" s="188"/>
      <c r="ES116" s="188"/>
      <c r="ET116" s="188"/>
      <c r="EU116" s="188"/>
      <c r="EV116" s="188"/>
      <c r="EW116" s="188"/>
      <c r="EX116" s="188"/>
      <c r="EY116" s="188"/>
      <c r="EZ116" s="188"/>
      <c r="FA116" s="188"/>
      <c r="FB116" s="188"/>
      <c r="FC116" s="188"/>
      <c r="FD116" s="188"/>
      <c r="FE116" s="188"/>
      <c r="FF116" s="188"/>
      <c r="FG116" s="188"/>
      <c r="FH116" s="188"/>
      <c r="FI116" s="188"/>
      <c r="FJ116" s="188"/>
      <c r="FK116" s="188"/>
      <c r="FL116" s="188"/>
      <c r="FM116" s="188"/>
      <c r="FN116" s="188"/>
      <c r="FO116" s="188"/>
      <c r="FP116" s="188"/>
      <c r="FQ116" s="188"/>
      <c r="FR116" s="188"/>
      <c r="FS116" s="188"/>
      <c r="FT116" s="188"/>
      <c r="FU116" s="188"/>
      <c r="FV116" s="188"/>
      <c r="FW116" s="188"/>
      <c r="FX116" s="188"/>
      <c r="FY116" s="188"/>
      <c r="FZ116" s="188"/>
      <c r="GA116" s="188"/>
      <c r="GB116" s="188"/>
      <c r="GC116" s="188"/>
      <c r="GD116" s="188"/>
      <c r="GE116" s="188"/>
      <c r="GF116" s="188"/>
      <c r="GG116" s="188"/>
      <c r="GH116" s="188"/>
      <c r="GI116" s="188"/>
      <c r="GJ116" s="188"/>
      <c r="GK116" s="188"/>
      <c r="GL116" s="188"/>
      <c r="GM116" s="188"/>
      <c r="GN116" s="188"/>
      <c r="GO116" s="188"/>
      <c r="GP116" s="188"/>
      <c r="GQ116" s="188"/>
      <c r="GR116" s="188"/>
      <c r="GS116" s="188"/>
      <c r="GT116" s="188"/>
      <c r="GU116" s="188"/>
      <c r="GV116" s="188"/>
      <c r="GW116" s="188"/>
      <c r="GX116" s="188"/>
      <c r="GY116" s="188"/>
      <c r="GZ116" s="188"/>
      <c r="HA116" s="188"/>
      <c r="HB116" s="188"/>
      <c r="HC116" s="188"/>
      <c r="HD116" s="188"/>
      <c r="HE116" s="188"/>
      <c r="HF116" s="188"/>
      <c r="HG116" s="188"/>
      <c r="HH116" s="188"/>
      <c r="HI116" s="188"/>
      <c r="HJ116" s="188"/>
      <c r="HK116" s="188"/>
      <c r="HL116" s="188"/>
      <c r="HM116" s="188"/>
      <c r="HN116" s="188"/>
      <c r="HO116" s="188"/>
      <c r="HP116" s="188"/>
      <c r="HQ116" s="188"/>
      <c r="HR116" s="188"/>
      <c r="HS116" s="188"/>
      <c r="HT116" s="188"/>
      <c r="HU116" s="188"/>
      <c r="HV116" s="188"/>
      <c r="HW116" s="188"/>
      <c r="HX116" s="188"/>
      <c r="HY116" s="188"/>
      <c r="HZ116" s="188"/>
      <c r="IA116" s="188"/>
      <c r="IB116" s="188"/>
      <c r="IC116" s="188"/>
      <c r="ID116" s="188"/>
      <c r="IE116" s="188"/>
      <c r="IF116" s="188"/>
    </row>
    <row r="117" spans="1:240" s="59" customFormat="1" ht="106.5" customHeight="1" x14ac:dyDescent="0.2">
      <c r="A117" s="24">
        <f>+A116+1</f>
        <v>97</v>
      </c>
      <c r="B117" s="201" t="s">
        <v>429</v>
      </c>
      <c r="C117" s="80">
        <v>33</v>
      </c>
      <c r="D117" s="31" t="s">
        <v>90</v>
      </c>
      <c r="E117" s="80" t="s">
        <v>496</v>
      </c>
      <c r="F117" s="30" t="s">
        <v>497</v>
      </c>
      <c r="G117" s="47" t="s">
        <v>520</v>
      </c>
      <c r="H117" s="113" t="s">
        <v>521</v>
      </c>
      <c r="I117" s="91">
        <v>300000000</v>
      </c>
      <c r="J117" s="91"/>
      <c r="K117" s="35">
        <v>42563</v>
      </c>
      <c r="L117" s="35">
        <v>42703</v>
      </c>
      <c r="M117" s="35">
        <v>42708</v>
      </c>
      <c r="N117" s="105">
        <v>270</v>
      </c>
      <c r="O117" s="35">
        <v>42978</v>
      </c>
      <c r="P117" s="170" t="s">
        <v>522</v>
      </c>
      <c r="Q117" s="191" t="s">
        <v>523</v>
      </c>
      <c r="R117" s="200" t="s">
        <v>524</v>
      </c>
      <c r="S117" s="124" t="s">
        <v>433</v>
      </c>
      <c r="T117" s="52"/>
      <c r="U117" s="73"/>
      <c r="V117" s="52"/>
      <c r="W117" s="52"/>
      <c r="X117" s="52"/>
    </row>
    <row r="118" spans="1:240" s="59" customFormat="1" ht="126" customHeight="1" x14ac:dyDescent="0.2">
      <c r="A118" s="24">
        <f>+A117+1</f>
        <v>98</v>
      </c>
      <c r="B118" s="201" t="s">
        <v>429</v>
      </c>
      <c r="C118" s="202">
        <v>33</v>
      </c>
      <c r="D118" s="31" t="s">
        <v>90</v>
      </c>
      <c r="E118" s="80" t="s">
        <v>496</v>
      </c>
      <c r="F118" s="30" t="s">
        <v>497</v>
      </c>
      <c r="G118" s="47" t="s">
        <v>93</v>
      </c>
      <c r="H118" s="113" t="s">
        <v>31</v>
      </c>
      <c r="I118" s="91">
        <f>450000000+600000000</f>
        <v>1050000000</v>
      </c>
      <c r="J118" s="91"/>
      <c r="K118" s="106">
        <v>42597</v>
      </c>
      <c r="L118" s="106">
        <f>K118+90</f>
        <v>42687</v>
      </c>
      <c r="M118" s="106">
        <f>L118+5</f>
        <v>42692</v>
      </c>
      <c r="N118" s="105">
        <v>60</v>
      </c>
      <c r="O118" s="106">
        <f>M118+N118</f>
        <v>42752</v>
      </c>
      <c r="P118" s="203" t="s">
        <v>525</v>
      </c>
      <c r="Q118" s="199" t="s">
        <v>526</v>
      </c>
      <c r="R118" s="56" t="s">
        <v>527</v>
      </c>
      <c r="S118" s="124"/>
      <c r="T118" s="56" t="s">
        <v>528</v>
      </c>
      <c r="U118" s="73"/>
      <c r="V118" s="52"/>
      <c r="W118" s="52"/>
      <c r="X118" s="52"/>
    </row>
    <row r="119" spans="1:240" s="59" customFormat="1" ht="106.5" customHeight="1" x14ac:dyDescent="0.2">
      <c r="A119" s="24"/>
      <c r="B119" s="204" t="s">
        <v>38</v>
      </c>
      <c r="C119" s="80">
        <v>33</v>
      </c>
      <c r="D119" s="81" t="s">
        <v>39</v>
      </c>
      <c r="E119" s="205" t="s">
        <v>257</v>
      </c>
      <c r="F119" s="37" t="s">
        <v>258</v>
      </c>
      <c r="G119" s="37" t="s">
        <v>68</v>
      </c>
      <c r="H119" s="31" t="s">
        <v>69</v>
      </c>
      <c r="I119" s="82">
        <f>576164*4</f>
        <v>2304656</v>
      </c>
      <c r="J119" s="82">
        <f>576164*4</f>
        <v>2304656</v>
      </c>
      <c r="K119" s="84">
        <v>42459</v>
      </c>
      <c r="L119" s="174">
        <v>42461</v>
      </c>
      <c r="M119" s="174">
        <v>42465</v>
      </c>
      <c r="N119" s="85">
        <v>120</v>
      </c>
      <c r="O119" s="174">
        <v>42586</v>
      </c>
      <c r="P119" s="37" t="s">
        <v>70</v>
      </c>
      <c r="Q119" s="31" t="s">
        <v>529</v>
      </c>
      <c r="R119" s="31" t="s">
        <v>72</v>
      </c>
      <c r="S119" s="42" t="s">
        <v>530</v>
      </c>
      <c r="T119" s="50" t="s">
        <v>531</v>
      </c>
      <c r="U119" s="42" t="s">
        <v>294</v>
      </c>
      <c r="V119" s="52"/>
      <c r="W119" s="52"/>
      <c r="X119" s="52"/>
      <c r="AA119" s="98"/>
    </row>
    <row r="120" spans="1:240" s="59" customFormat="1" ht="95.25" customHeight="1" x14ac:dyDescent="0.2">
      <c r="A120" s="24">
        <f>+A119+1</f>
        <v>1</v>
      </c>
      <c r="B120" s="204" t="s">
        <v>38</v>
      </c>
      <c r="C120" s="206">
        <v>33</v>
      </c>
      <c r="D120" s="78" t="s">
        <v>39</v>
      </c>
      <c r="E120" s="207" t="s">
        <v>257</v>
      </c>
      <c r="F120" s="50" t="s">
        <v>258</v>
      </c>
      <c r="G120" s="50" t="s">
        <v>42</v>
      </c>
      <c r="H120" s="50" t="s">
        <v>74</v>
      </c>
      <c r="I120" s="87">
        <v>3000000</v>
      </c>
      <c r="J120" s="87">
        <v>3000000</v>
      </c>
      <c r="K120" s="84">
        <v>42417</v>
      </c>
      <c r="L120" s="53">
        <v>42478</v>
      </c>
      <c r="M120" s="53">
        <v>42486</v>
      </c>
      <c r="N120" s="85">
        <v>15</v>
      </c>
      <c r="O120" s="53">
        <v>42507</v>
      </c>
      <c r="P120" s="50" t="s">
        <v>532</v>
      </c>
      <c r="Q120" s="56" t="s">
        <v>533</v>
      </c>
      <c r="R120" s="31" t="s">
        <v>534</v>
      </c>
      <c r="S120" s="42" t="s">
        <v>530</v>
      </c>
      <c r="T120" s="50" t="s">
        <v>535</v>
      </c>
      <c r="U120" s="42" t="s">
        <v>105</v>
      </c>
      <c r="V120" s="52"/>
      <c r="W120" s="52"/>
      <c r="X120" s="52"/>
      <c r="AA120" s="98"/>
    </row>
    <row r="121" spans="1:240" s="188" customFormat="1" ht="159.75" customHeight="1" x14ac:dyDescent="0.2">
      <c r="A121" s="24"/>
      <c r="B121" s="204" t="s">
        <v>38</v>
      </c>
      <c r="C121" s="80">
        <v>33</v>
      </c>
      <c r="D121" s="31" t="s">
        <v>90</v>
      </c>
      <c r="E121" s="37" t="s">
        <v>257</v>
      </c>
      <c r="F121" s="31" t="s">
        <v>536</v>
      </c>
      <c r="G121" s="37" t="s">
        <v>123</v>
      </c>
      <c r="H121" s="31" t="s">
        <v>69</v>
      </c>
      <c r="I121" s="91">
        <v>4000000</v>
      </c>
      <c r="J121" s="91">
        <v>4000000</v>
      </c>
      <c r="K121" s="35">
        <v>42431</v>
      </c>
      <c r="L121" s="62">
        <v>42431</v>
      </c>
      <c r="M121" s="208">
        <v>42432</v>
      </c>
      <c r="N121" s="24">
        <v>30</v>
      </c>
      <c r="O121" s="208">
        <v>42462</v>
      </c>
      <c r="P121" s="159" t="s">
        <v>537</v>
      </c>
      <c r="Q121" s="160" t="s">
        <v>538</v>
      </c>
      <c r="R121" s="42" t="s">
        <v>539</v>
      </c>
      <c r="S121" s="42" t="s">
        <v>530</v>
      </c>
      <c r="T121" s="50" t="s">
        <v>540</v>
      </c>
      <c r="U121" s="42" t="s">
        <v>294</v>
      </c>
      <c r="V121" s="198"/>
      <c r="W121" s="198"/>
      <c r="X121" s="198"/>
      <c r="AA121" s="98"/>
    </row>
    <row r="122" spans="1:240" s="188" customFormat="1" ht="231" customHeight="1" x14ac:dyDescent="0.2">
      <c r="A122" s="24">
        <v>109</v>
      </c>
      <c r="B122" s="30" t="s">
        <v>429</v>
      </c>
      <c r="C122" s="80">
        <v>33</v>
      </c>
      <c r="D122" s="31" t="s">
        <v>90</v>
      </c>
      <c r="E122" s="37" t="s">
        <v>257</v>
      </c>
      <c r="F122" s="31" t="s">
        <v>536</v>
      </c>
      <c r="G122" s="37" t="s">
        <v>123</v>
      </c>
      <c r="H122" s="31" t="s">
        <v>69</v>
      </c>
      <c r="I122" s="91">
        <v>42000000</v>
      </c>
      <c r="J122" s="91">
        <v>42000000</v>
      </c>
      <c r="K122" s="35">
        <v>42408</v>
      </c>
      <c r="L122" s="62">
        <v>42418</v>
      </c>
      <c r="M122" s="62">
        <v>42422</v>
      </c>
      <c r="N122" s="209">
        <v>210</v>
      </c>
      <c r="O122" s="62">
        <v>42634</v>
      </c>
      <c r="P122" s="81" t="s">
        <v>250</v>
      </c>
      <c r="Q122" s="160" t="s">
        <v>541</v>
      </c>
      <c r="R122" s="39" t="s">
        <v>542</v>
      </c>
      <c r="S122" s="124" t="s">
        <v>433</v>
      </c>
      <c r="T122" s="50" t="s">
        <v>543</v>
      </c>
      <c r="U122" s="42" t="s">
        <v>105</v>
      </c>
      <c r="V122" s="198"/>
      <c r="W122" s="42" t="s">
        <v>255</v>
      </c>
      <c r="X122" s="198"/>
      <c r="AA122" s="98"/>
    </row>
    <row r="123" spans="1:240" s="188" customFormat="1" ht="123" customHeight="1" x14ac:dyDescent="0.2">
      <c r="A123" s="24">
        <f t="shared" ref="A123:A147" si="4">+A122+1</f>
        <v>110</v>
      </c>
      <c r="B123" s="30" t="s">
        <v>429</v>
      </c>
      <c r="C123" s="80">
        <v>33</v>
      </c>
      <c r="D123" s="31" t="s">
        <v>90</v>
      </c>
      <c r="E123" s="37" t="s">
        <v>257</v>
      </c>
      <c r="F123" s="31" t="s">
        <v>536</v>
      </c>
      <c r="G123" s="37" t="s">
        <v>123</v>
      </c>
      <c r="H123" s="31" t="s">
        <v>69</v>
      </c>
      <c r="I123" s="91">
        <v>22400000</v>
      </c>
      <c r="J123" s="91">
        <v>22400000</v>
      </c>
      <c r="K123" s="35">
        <v>42408</v>
      </c>
      <c r="L123" s="35">
        <v>42465</v>
      </c>
      <c r="M123" s="110">
        <v>42475</v>
      </c>
      <c r="N123" s="105">
        <v>210</v>
      </c>
      <c r="O123" s="110">
        <v>42688</v>
      </c>
      <c r="P123" s="81" t="s">
        <v>544</v>
      </c>
      <c r="Q123" s="160" t="s">
        <v>545</v>
      </c>
      <c r="R123" s="39" t="s">
        <v>546</v>
      </c>
      <c r="S123" s="124" t="s">
        <v>433</v>
      </c>
      <c r="T123" s="50" t="s">
        <v>547</v>
      </c>
      <c r="U123" s="42" t="s">
        <v>105</v>
      </c>
      <c r="V123" s="198"/>
      <c r="W123" s="198"/>
      <c r="X123" s="198"/>
      <c r="AA123" s="98"/>
    </row>
    <row r="124" spans="1:240" s="188" customFormat="1" ht="137.25" customHeight="1" x14ac:dyDescent="0.2">
      <c r="A124" s="24">
        <f t="shared" si="4"/>
        <v>111</v>
      </c>
      <c r="B124" s="30" t="s">
        <v>429</v>
      </c>
      <c r="C124" s="80">
        <v>33</v>
      </c>
      <c r="D124" s="31" t="s">
        <v>90</v>
      </c>
      <c r="E124" s="37" t="s">
        <v>257</v>
      </c>
      <c r="F124" s="31" t="s">
        <v>536</v>
      </c>
      <c r="G124" s="37" t="s">
        <v>123</v>
      </c>
      <c r="H124" s="31" t="s">
        <v>69</v>
      </c>
      <c r="I124" s="91">
        <v>12600000</v>
      </c>
      <c r="J124" s="91">
        <v>12600000</v>
      </c>
      <c r="K124" s="35">
        <v>42408</v>
      </c>
      <c r="L124" s="62">
        <v>42417</v>
      </c>
      <c r="M124" s="62">
        <v>42418</v>
      </c>
      <c r="N124" s="209">
        <v>210</v>
      </c>
      <c r="O124" s="62">
        <v>42630</v>
      </c>
      <c r="P124" s="81" t="s">
        <v>544</v>
      </c>
      <c r="Q124" s="50" t="s">
        <v>548</v>
      </c>
      <c r="R124" s="39" t="s">
        <v>549</v>
      </c>
      <c r="S124" s="124" t="s">
        <v>433</v>
      </c>
      <c r="T124" s="50" t="s">
        <v>550</v>
      </c>
      <c r="U124" s="42" t="s">
        <v>105</v>
      </c>
      <c r="V124" s="198"/>
      <c r="W124" s="42" t="s">
        <v>255</v>
      </c>
      <c r="X124" s="198"/>
      <c r="AA124" s="98"/>
    </row>
    <row r="125" spans="1:240" s="188" customFormat="1" ht="142.5" customHeight="1" x14ac:dyDescent="0.2">
      <c r="A125" s="24">
        <f t="shared" si="4"/>
        <v>112</v>
      </c>
      <c r="B125" s="30" t="s">
        <v>429</v>
      </c>
      <c r="C125" s="80">
        <v>33</v>
      </c>
      <c r="D125" s="31" t="s">
        <v>90</v>
      </c>
      <c r="E125" s="37" t="s">
        <v>257</v>
      </c>
      <c r="F125" s="31" t="s">
        <v>536</v>
      </c>
      <c r="G125" s="37" t="s">
        <v>123</v>
      </c>
      <c r="H125" s="31" t="s">
        <v>69</v>
      </c>
      <c r="I125" s="91">
        <v>12600000</v>
      </c>
      <c r="J125" s="91">
        <v>12600000</v>
      </c>
      <c r="K125" s="35">
        <v>42408</v>
      </c>
      <c r="L125" s="62">
        <v>42418</v>
      </c>
      <c r="M125" s="62">
        <v>42422</v>
      </c>
      <c r="N125" s="24">
        <v>210</v>
      </c>
      <c r="O125" s="62">
        <v>42634</v>
      </c>
      <c r="P125" s="81" t="s">
        <v>544</v>
      </c>
      <c r="Q125" s="50" t="s">
        <v>551</v>
      </c>
      <c r="R125" s="39" t="s">
        <v>549</v>
      </c>
      <c r="S125" s="124" t="s">
        <v>433</v>
      </c>
      <c r="T125" s="50" t="s">
        <v>552</v>
      </c>
      <c r="U125" s="42" t="s">
        <v>105</v>
      </c>
      <c r="V125" s="198"/>
      <c r="W125" s="42" t="s">
        <v>339</v>
      </c>
      <c r="X125" s="198"/>
      <c r="AA125" s="98"/>
    </row>
    <row r="126" spans="1:240" s="188" customFormat="1" ht="138" customHeight="1" x14ac:dyDescent="0.2">
      <c r="A126" s="24">
        <f t="shared" si="4"/>
        <v>113</v>
      </c>
      <c r="B126" s="30" t="s">
        <v>429</v>
      </c>
      <c r="C126" s="80">
        <v>33</v>
      </c>
      <c r="D126" s="31" t="s">
        <v>90</v>
      </c>
      <c r="E126" s="37" t="s">
        <v>257</v>
      </c>
      <c r="F126" s="31" t="s">
        <v>536</v>
      </c>
      <c r="G126" s="37" t="s">
        <v>123</v>
      </c>
      <c r="H126" s="31" t="s">
        <v>69</v>
      </c>
      <c r="I126" s="91">
        <v>12600000</v>
      </c>
      <c r="J126" s="91">
        <v>12600000</v>
      </c>
      <c r="K126" s="35">
        <v>42408</v>
      </c>
      <c r="L126" s="62">
        <v>42426</v>
      </c>
      <c r="M126" s="62">
        <v>42432</v>
      </c>
      <c r="N126" s="24">
        <v>210</v>
      </c>
      <c r="O126" s="62">
        <v>42645</v>
      </c>
      <c r="P126" s="210" t="s">
        <v>544</v>
      </c>
      <c r="Q126" s="50" t="s">
        <v>551</v>
      </c>
      <c r="R126" s="39" t="s">
        <v>549</v>
      </c>
      <c r="S126" s="124" t="s">
        <v>433</v>
      </c>
      <c r="T126" s="50" t="s">
        <v>553</v>
      </c>
      <c r="U126" s="42" t="s">
        <v>105</v>
      </c>
      <c r="V126" s="198"/>
      <c r="W126" s="42" t="s">
        <v>339</v>
      </c>
      <c r="X126" s="198"/>
      <c r="AA126" s="98"/>
    </row>
    <row r="127" spans="1:240" s="188" customFormat="1" ht="177.75" customHeight="1" x14ac:dyDescent="0.2">
      <c r="A127" s="24">
        <f t="shared" si="4"/>
        <v>114</v>
      </c>
      <c r="B127" s="30" t="s">
        <v>429</v>
      </c>
      <c r="C127" s="80">
        <v>33</v>
      </c>
      <c r="D127" s="31" t="s">
        <v>90</v>
      </c>
      <c r="E127" s="37" t="s">
        <v>257</v>
      </c>
      <c r="F127" s="31" t="s">
        <v>536</v>
      </c>
      <c r="G127" s="37" t="s">
        <v>123</v>
      </c>
      <c r="H127" s="31" t="s">
        <v>69</v>
      </c>
      <c r="I127" s="91">
        <v>12600000</v>
      </c>
      <c r="J127" s="91">
        <v>12600000</v>
      </c>
      <c r="K127" s="35">
        <v>42408</v>
      </c>
      <c r="L127" s="62">
        <v>42429</v>
      </c>
      <c r="M127" s="62">
        <v>42432</v>
      </c>
      <c r="N127" s="24">
        <v>210</v>
      </c>
      <c r="O127" s="62">
        <v>42645</v>
      </c>
      <c r="P127" s="81" t="s">
        <v>544</v>
      </c>
      <c r="Q127" s="50" t="s">
        <v>551</v>
      </c>
      <c r="R127" s="39" t="s">
        <v>549</v>
      </c>
      <c r="S127" s="124" t="s">
        <v>433</v>
      </c>
      <c r="T127" s="50" t="s">
        <v>554</v>
      </c>
      <c r="U127" s="42" t="s">
        <v>105</v>
      </c>
      <c r="V127" s="198"/>
      <c r="W127" s="42" t="s">
        <v>339</v>
      </c>
      <c r="X127" s="198"/>
      <c r="AA127" s="98"/>
    </row>
    <row r="128" spans="1:240" s="188" customFormat="1" ht="141.75" customHeight="1" x14ac:dyDescent="0.2">
      <c r="A128" s="24">
        <f t="shared" si="4"/>
        <v>115</v>
      </c>
      <c r="B128" s="30" t="s">
        <v>429</v>
      </c>
      <c r="C128" s="80">
        <v>33</v>
      </c>
      <c r="D128" s="31" t="s">
        <v>90</v>
      </c>
      <c r="E128" s="37" t="s">
        <v>257</v>
      </c>
      <c r="F128" s="31" t="s">
        <v>536</v>
      </c>
      <c r="G128" s="37" t="s">
        <v>123</v>
      </c>
      <c r="H128" s="31" t="s">
        <v>69</v>
      </c>
      <c r="I128" s="91">
        <v>12600000</v>
      </c>
      <c r="J128" s="91">
        <v>12600000</v>
      </c>
      <c r="K128" s="35">
        <v>42408</v>
      </c>
      <c r="L128" s="62">
        <v>42461</v>
      </c>
      <c r="M128" s="62">
        <v>42465</v>
      </c>
      <c r="N128" s="24">
        <v>210</v>
      </c>
      <c r="O128" s="62">
        <v>42678</v>
      </c>
      <c r="P128" s="81" t="s">
        <v>544</v>
      </c>
      <c r="Q128" s="50" t="s">
        <v>551</v>
      </c>
      <c r="R128" s="39" t="s">
        <v>549</v>
      </c>
      <c r="S128" s="124" t="s">
        <v>433</v>
      </c>
      <c r="T128" s="50" t="s">
        <v>555</v>
      </c>
      <c r="U128" s="42" t="s">
        <v>105</v>
      </c>
      <c r="V128" s="198"/>
      <c r="W128" s="42"/>
      <c r="X128" s="198"/>
      <c r="AA128" s="98"/>
    </row>
    <row r="129" spans="1:27" s="188" customFormat="1" ht="144" customHeight="1" x14ac:dyDescent="0.2">
      <c r="A129" s="24">
        <f t="shared" si="4"/>
        <v>116</v>
      </c>
      <c r="B129" s="30" t="s">
        <v>429</v>
      </c>
      <c r="C129" s="80">
        <v>33</v>
      </c>
      <c r="D129" s="31" t="s">
        <v>90</v>
      </c>
      <c r="E129" s="37" t="s">
        <v>257</v>
      </c>
      <c r="F129" s="31" t="s">
        <v>536</v>
      </c>
      <c r="G129" s="37" t="s">
        <v>123</v>
      </c>
      <c r="H129" s="31" t="s">
        <v>69</v>
      </c>
      <c r="I129" s="91">
        <v>10500000</v>
      </c>
      <c r="J129" s="91">
        <v>10500000</v>
      </c>
      <c r="K129" s="35">
        <v>42408</v>
      </c>
      <c r="L129" s="62">
        <v>42439</v>
      </c>
      <c r="M129" s="62">
        <v>42444</v>
      </c>
      <c r="N129" s="207">
        <v>210</v>
      </c>
      <c r="O129" s="62">
        <v>42657</v>
      </c>
      <c r="P129" s="81" t="s">
        <v>544</v>
      </c>
      <c r="Q129" s="50" t="s">
        <v>548</v>
      </c>
      <c r="R129" s="39" t="s">
        <v>549</v>
      </c>
      <c r="S129" s="124" t="s">
        <v>433</v>
      </c>
      <c r="T129" s="50" t="s">
        <v>556</v>
      </c>
      <c r="U129" s="42" t="s">
        <v>105</v>
      </c>
      <c r="V129" s="198"/>
      <c r="W129" s="42"/>
      <c r="X129" s="198"/>
      <c r="AA129" s="98"/>
    </row>
    <row r="130" spans="1:27" s="188" customFormat="1" ht="138.75" customHeight="1" x14ac:dyDescent="0.2">
      <c r="A130" s="24">
        <f t="shared" si="4"/>
        <v>117</v>
      </c>
      <c r="B130" s="30" t="s">
        <v>429</v>
      </c>
      <c r="C130" s="80">
        <v>33</v>
      </c>
      <c r="D130" s="31" t="s">
        <v>90</v>
      </c>
      <c r="E130" s="37" t="s">
        <v>257</v>
      </c>
      <c r="F130" s="31" t="s">
        <v>536</v>
      </c>
      <c r="G130" s="37" t="s">
        <v>123</v>
      </c>
      <c r="H130" s="31" t="s">
        <v>69</v>
      </c>
      <c r="I130" s="91">
        <v>10500000</v>
      </c>
      <c r="J130" s="91">
        <v>10500000</v>
      </c>
      <c r="K130" s="35">
        <v>42408</v>
      </c>
      <c r="L130" s="62">
        <v>42417</v>
      </c>
      <c r="M130" s="62">
        <v>42419</v>
      </c>
      <c r="N130" s="209">
        <v>210</v>
      </c>
      <c r="O130" s="62">
        <v>42631</v>
      </c>
      <c r="P130" s="81" t="s">
        <v>544</v>
      </c>
      <c r="Q130" s="50" t="s">
        <v>548</v>
      </c>
      <c r="R130" s="39" t="s">
        <v>549</v>
      </c>
      <c r="S130" s="124" t="s">
        <v>433</v>
      </c>
      <c r="T130" s="50" t="s">
        <v>557</v>
      </c>
      <c r="U130" s="42" t="s">
        <v>105</v>
      </c>
      <c r="V130" s="198"/>
      <c r="W130" s="42" t="s">
        <v>339</v>
      </c>
      <c r="X130" s="198"/>
      <c r="AA130" s="98"/>
    </row>
    <row r="131" spans="1:27" s="188" customFormat="1" ht="167.25" customHeight="1" x14ac:dyDescent="0.2">
      <c r="A131" s="24">
        <f t="shared" si="4"/>
        <v>118</v>
      </c>
      <c r="B131" s="30" t="s">
        <v>429</v>
      </c>
      <c r="C131" s="80">
        <v>312</v>
      </c>
      <c r="D131" s="31" t="s">
        <v>205</v>
      </c>
      <c r="E131" s="37">
        <v>312020501</v>
      </c>
      <c r="F131" s="31" t="s">
        <v>221</v>
      </c>
      <c r="G131" s="37" t="s">
        <v>68</v>
      </c>
      <c r="H131" s="31" t="s">
        <v>31</v>
      </c>
      <c r="I131" s="91">
        <v>5000000</v>
      </c>
      <c r="J131" s="91"/>
      <c r="K131" s="35">
        <v>42461</v>
      </c>
      <c r="L131" s="62">
        <v>42503</v>
      </c>
      <c r="M131" s="62">
        <f>L131+5</f>
        <v>42508</v>
      </c>
      <c r="N131" s="209">
        <v>30</v>
      </c>
      <c r="O131" s="62">
        <f>M131+N131</f>
        <v>42538</v>
      </c>
      <c r="P131" s="159" t="s">
        <v>168</v>
      </c>
      <c r="Q131" s="183" t="s">
        <v>558</v>
      </c>
      <c r="R131" s="183" t="s">
        <v>559</v>
      </c>
      <c r="S131" s="124" t="s">
        <v>433</v>
      </c>
      <c r="T131" s="50" t="s">
        <v>560</v>
      </c>
      <c r="U131" s="42" t="s">
        <v>37</v>
      </c>
      <c r="V131" s="149" t="s">
        <v>141</v>
      </c>
      <c r="W131" s="42"/>
      <c r="X131" s="198"/>
    </row>
    <row r="132" spans="1:27" s="188" customFormat="1" ht="81" customHeight="1" x14ac:dyDescent="0.2">
      <c r="A132" s="24">
        <f t="shared" si="4"/>
        <v>119</v>
      </c>
      <c r="B132" s="30" t="s">
        <v>429</v>
      </c>
      <c r="C132" s="80">
        <v>33</v>
      </c>
      <c r="D132" s="31" t="s">
        <v>90</v>
      </c>
      <c r="E132" s="37" t="s">
        <v>40</v>
      </c>
      <c r="F132" s="31" t="s">
        <v>41</v>
      </c>
      <c r="G132" s="37" t="s">
        <v>93</v>
      </c>
      <c r="H132" s="37" t="s">
        <v>84</v>
      </c>
      <c r="I132" s="91">
        <f>100000000-22681700+2100000-36000000</f>
        <v>43418300</v>
      </c>
      <c r="J132" s="91"/>
      <c r="K132" s="35">
        <v>42509</v>
      </c>
      <c r="L132" s="35">
        <f>K132+60</f>
        <v>42569</v>
      </c>
      <c r="M132" s="110">
        <f>L132+5</f>
        <v>42574</v>
      </c>
      <c r="N132" s="105">
        <v>120</v>
      </c>
      <c r="O132" s="110">
        <f>M132+N132</f>
        <v>42694</v>
      </c>
      <c r="P132" s="211" t="s">
        <v>561</v>
      </c>
      <c r="Q132" s="50" t="s">
        <v>562</v>
      </c>
      <c r="R132" s="160" t="s">
        <v>563</v>
      </c>
      <c r="S132" s="124" t="s">
        <v>433</v>
      </c>
      <c r="T132" s="198"/>
      <c r="U132" s="212"/>
      <c r="V132" s="198"/>
      <c r="W132" s="198"/>
      <c r="X132" s="198"/>
    </row>
    <row r="133" spans="1:27" s="188" customFormat="1" ht="267.75" customHeight="1" x14ac:dyDescent="0.2">
      <c r="A133" s="24">
        <f t="shared" si="4"/>
        <v>120</v>
      </c>
      <c r="B133" s="30" t="s">
        <v>429</v>
      </c>
      <c r="C133" s="80">
        <v>33</v>
      </c>
      <c r="D133" s="31" t="s">
        <v>90</v>
      </c>
      <c r="E133" s="37" t="s">
        <v>257</v>
      </c>
      <c r="F133" s="31" t="s">
        <v>536</v>
      </c>
      <c r="G133" s="37" t="s">
        <v>564</v>
      </c>
      <c r="H133" s="37" t="s">
        <v>564</v>
      </c>
      <c r="I133" s="91">
        <v>36000000</v>
      </c>
      <c r="J133" s="91">
        <v>36000000</v>
      </c>
      <c r="K133" s="35">
        <v>42471</v>
      </c>
      <c r="L133" s="35">
        <v>42489</v>
      </c>
      <c r="M133" s="35">
        <v>42495</v>
      </c>
      <c r="N133" s="49">
        <v>180</v>
      </c>
      <c r="O133" s="35">
        <v>42678</v>
      </c>
      <c r="P133" s="81" t="s">
        <v>565</v>
      </c>
      <c r="Q133" s="50" t="s">
        <v>566</v>
      </c>
      <c r="R133" s="50" t="s">
        <v>567</v>
      </c>
      <c r="S133" s="124" t="s">
        <v>433</v>
      </c>
      <c r="T133" s="50" t="s">
        <v>568</v>
      </c>
      <c r="U133" s="50" t="s">
        <v>105</v>
      </c>
      <c r="V133" s="198"/>
      <c r="W133" s="198"/>
      <c r="X133" s="198"/>
      <c r="AA133" s="98"/>
    </row>
    <row r="134" spans="1:27" s="188" customFormat="1" ht="66.75" customHeight="1" x14ac:dyDescent="0.2">
      <c r="A134" s="24">
        <f t="shared" si="4"/>
        <v>121</v>
      </c>
      <c r="B134" s="30" t="s">
        <v>429</v>
      </c>
      <c r="C134" s="80">
        <v>33</v>
      </c>
      <c r="D134" s="31" t="s">
        <v>90</v>
      </c>
      <c r="E134" s="37" t="s">
        <v>40</v>
      </c>
      <c r="F134" s="31" t="s">
        <v>41</v>
      </c>
      <c r="G134" s="37" t="s">
        <v>123</v>
      </c>
      <c r="H134" s="31" t="s">
        <v>69</v>
      </c>
      <c r="I134" s="91">
        <v>72181700</v>
      </c>
      <c r="J134" s="91"/>
      <c r="K134" s="35">
        <v>42540</v>
      </c>
      <c r="L134" s="35">
        <v>42571</v>
      </c>
      <c r="M134" s="110">
        <v>42576</v>
      </c>
      <c r="N134" s="105">
        <v>60</v>
      </c>
      <c r="O134" s="110">
        <f>+M134+N134</f>
        <v>42636</v>
      </c>
      <c r="P134" s="143" t="s">
        <v>569</v>
      </c>
      <c r="Q134" s="50" t="s">
        <v>570</v>
      </c>
      <c r="R134" s="160" t="s">
        <v>571</v>
      </c>
      <c r="S134" s="124" t="s">
        <v>433</v>
      </c>
      <c r="T134" s="198"/>
      <c r="U134" s="212"/>
      <c r="V134" s="198"/>
      <c r="W134" s="198"/>
      <c r="X134" s="198"/>
    </row>
    <row r="135" spans="1:27" s="188" customFormat="1" ht="80.25" customHeight="1" x14ac:dyDescent="0.2">
      <c r="A135" s="24">
        <f t="shared" si="4"/>
        <v>122</v>
      </c>
      <c r="B135" s="204" t="s">
        <v>572</v>
      </c>
      <c r="C135" s="80">
        <v>33</v>
      </c>
      <c r="D135" s="31" t="s">
        <v>90</v>
      </c>
      <c r="E135" s="37" t="s">
        <v>40</v>
      </c>
      <c r="F135" s="31" t="s">
        <v>41</v>
      </c>
      <c r="G135" s="37" t="s">
        <v>123</v>
      </c>
      <c r="H135" s="31" t="s">
        <v>69</v>
      </c>
      <c r="I135" s="91">
        <v>204000000</v>
      </c>
      <c r="J135" s="91"/>
      <c r="K135" s="35">
        <v>42521</v>
      </c>
      <c r="L135" s="35">
        <v>42551</v>
      </c>
      <c r="M135" s="110">
        <v>42555</v>
      </c>
      <c r="N135" s="105">
        <v>180</v>
      </c>
      <c r="O135" s="110">
        <f>+M135+N135</f>
        <v>42735</v>
      </c>
      <c r="P135" s="143"/>
      <c r="Q135" s="50" t="s">
        <v>573</v>
      </c>
      <c r="R135" s="160" t="s">
        <v>574</v>
      </c>
      <c r="S135" s="31" t="s">
        <v>575</v>
      </c>
      <c r="T135" s="198"/>
      <c r="U135" s="212"/>
      <c r="V135" s="198"/>
      <c r="W135" s="198"/>
      <c r="X135" s="198"/>
    </row>
    <row r="136" spans="1:27" s="188" customFormat="1" ht="264" customHeight="1" x14ac:dyDescent="0.2">
      <c r="A136" s="24">
        <f t="shared" si="4"/>
        <v>123</v>
      </c>
      <c r="B136" s="204" t="s">
        <v>572</v>
      </c>
      <c r="C136" s="80">
        <v>33</v>
      </c>
      <c r="D136" s="31" t="s">
        <v>90</v>
      </c>
      <c r="E136" s="37" t="s">
        <v>257</v>
      </c>
      <c r="F136" s="31" t="s">
        <v>536</v>
      </c>
      <c r="G136" s="37" t="s">
        <v>123</v>
      </c>
      <c r="H136" s="31" t="s">
        <v>69</v>
      </c>
      <c r="I136" s="91">
        <v>48000000</v>
      </c>
      <c r="J136" s="91">
        <v>48000000</v>
      </c>
      <c r="K136" s="35">
        <v>42506</v>
      </c>
      <c r="L136" s="35">
        <v>42513</v>
      </c>
      <c r="M136" s="110">
        <v>42514</v>
      </c>
      <c r="N136" s="105">
        <v>180</v>
      </c>
      <c r="O136" s="110">
        <v>42697</v>
      </c>
      <c r="P136" s="31" t="s">
        <v>576</v>
      </c>
      <c r="Q136" s="50" t="s">
        <v>577</v>
      </c>
      <c r="R136" s="160" t="s">
        <v>578</v>
      </c>
      <c r="S136" s="31" t="s">
        <v>575</v>
      </c>
      <c r="T136" s="31" t="s">
        <v>579</v>
      </c>
      <c r="U136" s="42" t="s">
        <v>105</v>
      </c>
      <c r="V136" s="149" t="s">
        <v>180</v>
      </c>
      <c r="W136" s="198"/>
      <c r="X136" s="198"/>
    </row>
    <row r="137" spans="1:27" s="188" customFormat="1" ht="222.75" customHeight="1" x14ac:dyDescent="0.2">
      <c r="A137" s="24">
        <f t="shared" si="4"/>
        <v>124</v>
      </c>
      <c r="B137" s="204" t="s">
        <v>572</v>
      </c>
      <c r="C137" s="80">
        <v>33</v>
      </c>
      <c r="D137" s="31" t="s">
        <v>90</v>
      </c>
      <c r="E137" s="37" t="s">
        <v>257</v>
      </c>
      <c r="F137" s="31" t="s">
        <v>536</v>
      </c>
      <c r="G137" s="37" t="s">
        <v>123</v>
      </c>
      <c r="H137" s="31" t="s">
        <v>69</v>
      </c>
      <c r="I137" s="91">
        <v>48000000</v>
      </c>
      <c r="J137" s="91">
        <v>48000000</v>
      </c>
      <c r="K137" s="35">
        <v>42506</v>
      </c>
      <c r="L137" s="35">
        <v>42513</v>
      </c>
      <c r="M137" s="110">
        <v>42514</v>
      </c>
      <c r="N137" s="105">
        <v>180</v>
      </c>
      <c r="O137" s="110">
        <v>42697</v>
      </c>
      <c r="P137" s="31" t="s">
        <v>576</v>
      </c>
      <c r="Q137" s="50" t="s">
        <v>577</v>
      </c>
      <c r="R137" s="160" t="s">
        <v>578</v>
      </c>
      <c r="S137" s="31" t="s">
        <v>575</v>
      </c>
      <c r="T137" s="31" t="s">
        <v>580</v>
      </c>
      <c r="U137" s="42" t="s">
        <v>105</v>
      </c>
      <c r="V137" s="149" t="s">
        <v>180</v>
      </c>
      <c r="W137" s="198"/>
      <c r="X137" s="198"/>
    </row>
    <row r="138" spans="1:27" s="59" customFormat="1" ht="234" customHeight="1" x14ac:dyDescent="0.2">
      <c r="A138" s="24">
        <f t="shared" si="4"/>
        <v>125</v>
      </c>
      <c r="B138" s="204" t="s">
        <v>581</v>
      </c>
      <c r="C138" s="89" t="s">
        <v>246</v>
      </c>
      <c r="D138" s="27" t="s">
        <v>247</v>
      </c>
      <c r="E138" s="176">
        <v>311020301</v>
      </c>
      <c r="F138" s="178" t="s">
        <v>411</v>
      </c>
      <c r="G138" s="50" t="s">
        <v>123</v>
      </c>
      <c r="H138" s="50" t="s">
        <v>69</v>
      </c>
      <c r="I138" s="32">
        <v>40000000</v>
      </c>
      <c r="J138" s="32">
        <v>40000000</v>
      </c>
      <c r="K138" s="84">
        <v>42387</v>
      </c>
      <c r="L138" s="208">
        <v>42401</v>
      </c>
      <c r="M138" s="110">
        <v>42402</v>
      </c>
      <c r="N138" s="24">
        <v>150</v>
      </c>
      <c r="O138" s="110">
        <v>42552</v>
      </c>
      <c r="P138" s="210" t="s">
        <v>582</v>
      </c>
      <c r="Q138" s="38" t="s">
        <v>583</v>
      </c>
      <c r="R138" s="39" t="s">
        <v>584</v>
      </c>
      <c r="S138" s="42" t="s">
        <v>585</v>
      </c>
      <c r="T138" s="50" t="s">
        <v>586</v>
      </c>
      <c r="U138" s="42" t="s">
        <v>105</v>
      </c>
      <c r="V138" s="149" t="s">
        <v>339</v>
      </c>
      <c r="W138" s="52"/>
      <c r="X138" s="52"/>
      <c r="AA138" s="98"/>
    </row>
    <row r="139" spans="1:27" s="59" customFormat="1" ht="105.75" customHeight="1" x14ac:dyDescent="0.2">
      <c r="A139" s="24">
        <f t="shared" si="4"/>
        <v>126</v>
      </c>
      <c r="B139" s="204" t="s">
        <v>587</v>
      </c>
      <c r="C139" s="89" t="s">
        <v>246</v>
      </c>
      <c r="D139" s="27" t="s">
        <v>247</v>
      </c>
      <c r="E139" s="176">
        <v>311020301</v>
      </c>
      <c r="F139" s="178" t="s">
        <v>411</v>
      </c>
      <c r="G139" s="50" t="s">
        <v>123</v>
      </c>
      <c r="H139" s="50" t="s">
        <v>69</v>
      </c>
      <c r="I139" s="213">
        <v>30000000</v>
      </c>
      <c r="J139" s="213">
        <v>30000000</v>
      </c>
      <c r="K139" s="53">
        <v>42397</v>
      </c>
      <c r="L139" s="62">
        <v>42402</v>
      </c>
      <c r="M139" s="62">
        <v>42405</v>
      </c>
      <c r="N139" s="214">
        <v>150</v>
      </c>
      <c r="O139" s="110">
        <v>42555</v>
      </c>
      <c r="P139" s="81" t="s">
        <v>588</v>
      </c>
      <c r="Q139" s="50" t="s">
        <v>589</v>
      </c>
      <c r="R139" s="39" t="s">
        <v>590</v>
      </c>
      <c r="S139" s="42" t="s">
        <v>591</v>
      </c>
      <c r="T139" s="50" t="s">
        <v>592</v>
      </c>
      <c r="U139" s="42" t="s">
        <v>105</v>
      </c>
      <c r="V139" s="149" t="s">
        <v>339</v>
      </c>
      <c r="W139" s="52"/>
      <c r="X139" s="52"/>
      <c r="AA139" s="98"/>
    </row>
    <row r="140" spans="1:27" s="59" customFormat="1" ht="104.25" customHeight="1" x14ac:dyDescent="0.2">
      <c r="A140" s="24">
        <f t="shared" si="4"/>
        <v>127</v>
      </c>
      <c r="B140" s="204" t="s">
        <v>593</v>
      </c>
      <c r="C140" s="89" t="s">
        <v>246</v>
      </c>
      <c r="D140" s="27" t="s">
        <v>247</v>
      </c>
      <c r="E140" s="176">
        <v>311020301</v>
      </c>
      <c r="F140" s="178" t="s">
        <v>411</v>
      </c>
      <c r="G140" s="50" t="s">
        <v>123</v>
      </c>
      <c r="H140" s="50" t="s">
        <v>69</v>
      </c>
      <c r="I140" s="87">
        <v>32000000</v>
      </c>
      <c r="J140" s="87">
        <v>32000000</v>
      </c>
      <c r="K140" s="84">
        <v>42398</v>
      </c>
      <c r="L140" s="53">
        <v>42417</v>
      </c>
      <c r="M140" s="62">
        <v>42418</v>
      </c>
      <c r="N140" s="24">
        <v>120</v>
      </c>
      <c r="O140" s="62">
        <v>42538</v>
      </c>
      <c r="P140" s="50" t="s">
        <v>594</v>
      </c>
      <c r="Q140" s="38" t="s">
        <v>595</v>
      </c>
      <c r="R140" s="58" t="s">
        <v>596</v>
      </c>
      <c r="S140" s="42" t="s">
        <v>597</v>
      </c>
      <c r="T140" s="50" t="s">
        <v>598</v>
      </c>
      <c r="U140" s="42" t="s">
        <v>105</v>
      </c>
      <c r="V140" s="52"/>
      <c r="W140" s="42" t="s">
        <v>416</v>
      </c>
      <c r="X140" s="52"/>
      <c r="AA140" s="98"/>
    </row>
    <row r="141" spans="1:27" s="59" customFormat="1" ht="169.5" customHeight="1" x14ac:dyDescent="0.2">
      <c r="A141" s="24">
        <f t="shared" si="4"/>
        <v>128</v>
      </c>
      <c r="B141" s="204" t="s">
        <v>599</v>
      </c>
      <c r="C141" s="89" t="s">
        <v>246</v>
      </c>
      <c r="D141" s="27" t="s">
        <v>247</v>
      </c>
      <c r="E141" s="176">
        <v>311020301</v>
      </c>
      <c r="F141" s="178" t="s">
        <v>411</v>
      </c>
      <c r="G141" s="50" t="s">
        <v>123</v>
      </c>
      <c r="H141" s="50" t="s">
        <v>69</v>
      </c>
      <c r="I141" s="87">
        <v>35000000</v>
      </c>
      <c r="J141" s="87">
        <v>35000000</v>
      </c>
      <c r="K141" s="84">
        <v>42542</v>
      </c>
      <c r="L141" s="53">
        <v>42573</v>
      </c>
      <c r="M141" s="62">
        <v>42578</v>
      </c>
      <c r="N141" s="24">
        <v>150</v>
      </c>
      <c r="O141" s="62">
        <v>42730</v>
      </c>
      <c r="P141" s="81" t="s">
        <v>588</v>
      </c>
      <c r="Q141" s="38" t="s">
        <v>600</v>
      </c>
      <c r="R141" s="38" t="s">
        <v>601</v>
      </c>
      <c r="S141" s="42" t="s">
        <v>602</v>
      </c>
      <c r="T141" s="50" t="s">
        <v>603</v>
      </c>
      <c r="U141" s="42" t="s">
        <v>105</v>
      </c>
      <c r="V141" s="149" t="s">
        <v>180</v>
      </c>
      <c r="W141" s="42" t="s">
        <v>339</v>
      </c>
      <c r="X141" s="52"/>
      <c r="AA141" s="98"/>
    </row>
    <row r="142" spans="1:27" s="59" customFormat="1" ht="169.5" customHeight="1" x14ac:dyDescent="0.2">
      <c r="A142" s="24">
        <f t="shared" si="4"/>
        <v>129</v>
      </c>
      <c r="B142" s="204" t="s">
        <v>599</v>
      </c>
      <c r="C142" s="89" t="s">
        <v>246</v>
      </c>
      <c r="D142" s="27" t="s">
        <v>247</v>
      </c>
      <c r="E142" s="176">
        <v>311020301</v>
      </c>
      <c r="F142" s="178" t="s">
        <v>411</v>
      </c>
      <c r="G142" s="50" t="s">
        <v>123</v>
      </c>
      <c r="H142" s="50" t="s">
        <v>69</v>
      </c>
      <c r="I142" s="87">
        <v>35000000</v>
      </c>
      <c r="J142" s="87">
        <v>35000000</v>
      </c>
      <c r="K142" s="84">
        <v>42542</v>
      </c>
      <c r="L142" s="53">
        <v>42577</v>
      </c>
      <c r="M142" s="62">
        <v>42579</v>
      </c>
      <c r="N142" s="24">
        <v>150</v>
      </c>
      <c r="O142" s="62">
        <v>42731</v>
      </c>
      <c r="P142" s="81" t="s">
        <v>588</v>
      </c>
      <c r="Q142" s="38" t="s">
        <v>604</v>
      </c>
      <c r="R142" s="38" t="s">
        <v>601</v>
      </c>
      <c r="S142" s="42" t="s">
        <v>602</v>
      </c>
      <c r="T142" s="50" t="s">
        <v>605</v>
      </c>
      <c r="U142" s="42" t="s">
        <v>105</v>
      </c>
      <c r="V142" s="149" t="s">
        <v>180</v>
      </c>
      <c r="W142" s="42" t="s">
        <v>339</v>
      </c>
      <c r="X142" s="52"/>
      <c r="AA142" s="98"/>
    </row>
    <row r="143" spans="1:27" s="59" customFormat="1" ht="169.5" customHeight="1" x14ac:dyDescent="0.2">
      <c r="A143" s="24">
        <f t="shared" si="4"/>
        <v>130</v>
      </c>
      <c r="B143" s="204" t="s">
        <v>599</v>
      </c>
      <c r="C143" s="89" t="s">
        <v>246</v>
      </c>
      <c r="D143" s="27" t="s">
        <v>247</v>
      </c>
      <c r="E143" s="176">
        <v>311020301</v>
      </c>
      <c r="F143" s="178" t="s">
        <v>411</v>
      </c>
      <c r="G143" s="50" t="s">
        <v>123</v>
      </c>
      <c r="H143" s="50" t="s">
        <v>69</v>
      </c>
      <c r="I143" s="87">
        <v>35000000</v>
      </c>
      <c r="J143" s="87">
        <v>35000000</v>
      </c>
      <c r="K143" s="84">
        <v>42542</v>
      </c>
      <c r="L143" s="53">
        <v>42577</v>
      </c>
      <c r="M143" s="62">
        <v>42580</v>
      </c>
      <c r="N143" s="24">
        <v>150</v>
      </c>
      <c r="O143" s="62">
        <v>42732</v>
      </c>
      <c r="P143" s="81" t="s">
        <v>588</v>
      </c>
      <c r="Q143" s="38" t="s">
        <v>604</v>
      </c>
      <c r="R143" s="38" t="s">
        <v>601</v>
      </c>
      <c r="S143" s="42" t="s">
        <v>602</v>
      </c>
      <c r="T143" s="50" t="s">
        <v>606</v>
      </c>
      <c r="U143" s="42" t="s">
        <v>105</v>
      </c>
      <c r="V143" s="149" t="s">
        <v>180</v>
      </c>
      <c r="W143" s="42" t="s">
        <v>339</v>
      </c>
      <c r="X143" s="52"/>
      <c r="AA143" s="98"/>
    </row>
    <row r="144" spans="1:27" s="59" customFormat="1" ht="169.5" customHeight="1" x14ac:dyDescent="0.2">
      <c r="A144" s="24">
        <f t="shared" si="4"/>
        <v>131</v>
      </c>
      <c r="B144" s="204" t="s">
        <v>599</v>
      </c>
      <c r="C144" s="89" t="s">
        <v>246</v>
      </c>
      <c r="D144" s="27" t="s">
        <v>247</v>
      </c>
      <c r="E144" s="176">
        <v>311020301</v>
      </c>
      <c r="F144" s="178" t="s">
        <v>411</v>
      </c>
      <c r="G144" s="50" t="s">
        <v>123</v>
      </c>
      <c r="H144" s="50" t="s">
        <v>69</v>
      </c>
      <c r="I144" s="87">
        <v>35000000</v>
      </c>
      <c r="J144" s="87">
        <v>35000000</v>
      </c>
      <c r="K144" s="84">
        <v>42542</v>
      </c>
      <c r="L144" s="53">
        <v>42578</v>
      </c>
      <c r="M144" s="62">
        <v>42586</v>
      </c>
      <c r="N144" s="24">
        <v>150</v>
      </c>
      <c r="O144" s="62">
        <v>42738</v>
      </c>
      <c r="P144" s="81" t="s">
        <v>588</v>
      </c>
      <c r="Q144" s="38" t="s">
        <v>600</v>
      </c>
      <c r="R144" s="38" t="s">
        <v>601</v>
      </c>
      <c r="S144" s="42" t="s">
        <v>602</v>
      </c>
      <c r="T144" s="50" t="s">
        <v>607</v>
      </c>
      <c r="U144" s="42" t="s">
        <v>105</v>
      </c>
      <c r="V144" s="149" t="s">
        <v>180</v>
      </c>
      <c r="W144" s="42" t="s">
        <v>339</v>
      </c>
      <c r="X144" s="52"/>
      <c r="AA144" s="98"/>
    </row>
    <row r="145" spans="1:27" s="59" customFormat="1" ht="114" customHeight="1" x14ac:dyDescent="0.2">
      <c r="A145" s="24">
        <f t="shared" si="4"/>
        <v>132</v>
      </c>
      <c r="B145" s="204" t="s">
        <v>599</v>
      </c>
      <c r="C145" s="89" t="s">
        <v>246</v>
      </c>
      <c r="D145" s="27" t="s">
        <v>247</v>
      </c>
      <c r="E145" s="176">
        <v>311020301</v>
      </c>
      <c r="F145" s="178" t="s">
        <v>411</v>
      </c>
      <c r="G145" s="50" t="s">
        <v>123</v>
      </c>
      <c r="H145" s="50" t="s">
        <v>69</v>
      </c>
      <c r="I145" s="87">
        <v>42000000</v>
      </c>
      <c r="J145" s="87"/>
      <c r="K145" s="84">
        <v>42542</v>
      </c>
      <c r="L145" s="53">
        <v>42572</v>
      </c>
      <c r="M145" s="62">
        <v>42577</v>
      </c>
      <c r="N145" s="24">
        <v>180</v>
      </c>
      <c r="O145" s="62">
        <f>+M145+N145</f>
        <v>42757</v>
      </c>
      <c r="P145" s="81" t="s">
        <v>588</v>
      </c>
      <c r="Q145" s="38" t="s">
        <v>600</v>
      </c>
      <c r="R145" s="38" t="s">
        <v>601</v>
      </c>
      <c r="S145" s="42" t="s">
        <v>602</v>
      </c>
      <c r="T145" s="50" t="s">
        <v>608</v>
      </c>
      <c r="U145" s="42" t="s">
        <v>50</v>
      </c>
      <c r="V145" s="149" t="s">
        <v>180</v>
      </c>
      <c r="W145" s="42" t="s">
        <v>339</v>
      </c>
      <c r="X145" s="52"/>
      <c r="AA145" s="98"/>
    </row>
    <row r="146" spans="1:27" s="59" customFormat="1" ht="114" customHeight="1" x14ac:dyDescent="0.2">
      <c r="A146" s="24">
        <f t="shared" si="4"/>
        <v>133</v>
      </c>
      <c r="B146" s="204" t="s">
        <v>599</v>
      </c>
      <c r="C146" s="89" t="s">
        <v>246</v>
      </c>
      <c r="D146" s="27" t="s">
        <v>247</v>
      </c>
      <c r="E146" s="176">
        <v>311020301</v>
      </c>
      <c r="F146" s="178" t="s">
        <v>411</v>
      </c>
      <c r="G146" s="50" t="s">
        <v>123</v>
      </c>
      <c r="H146" s="50" t="s">
        <v>69</v>
      </c>
      <c r="I146" s="87">
        <v>42000000</v>
      </c>
      <c r="J146" s="87"/>
      <c r="K146" s="84">
        <v>42542</v>
      </c>
      <c r="L146" s="53">
        <v>42572</v>
      </c>
      <c r="M146" s="62">
        <v>42577</v>
      </c>
      <c r="N146" s="24">
        <v>180</v>
      </c>
      <c r="O146" s="62">
        <f>+M146+N146</f>
        <v>42757</v>
      </c>
      <c r="P146" s="81" t="s">
        <v>588</v>
      </c>
      <c r="Q146" s="38" t="s">
        <v>600</v>
      </c>
      <c r="R146" s="38" t="s">
        <v>601</v>
      </c>
      <c r="S146" s="42" t="s">
        <v>602</v>
      </c>
      <c r="T146" s="50" t="s">
        <v>608</v>
      </c>
      <c r="U146" s="42" t="s">
        <v>50</v>
      </c>
      <c r="V146" s="149" t="s">
        <v>180</v>
      </c>
      <c r="W146" s="42" t="s">
        <v>339</v>
      </c>
      <c r="X146" s="52"/>
      <c r="AA146" s="98"/>
    </row>
    <row r="147" spans="1:27" s="188" customFormat="1" ht="123" customHeight="1" x14ac:dyDescent="0.2">
      <c r="A147" s="24">
        <f t="shared" si="4"/>
        <v>134</v>
      </c>
      <c r="B147" s="30" t="s">
        <v>429</v>
      </c>
      <c r="C147" s="80">
        <v>312</v>
      </c>
      <c r="D147" s="27" t="s">
        <v>205</v>
      </c>
      <c r="E147" s="37">
        <v>312020501</v>
      </c>
      <c r="F147" s="81" t="s">
        <v>221</v>
      </c>
      <c r="G147" s="50" t="s">
        <v>42</v>
      </c>
      <c r="H147" s="50" t="s">
        <v>61</v>
      </c>
      <c r="I147" s="87">
        <v>2000000</v>
      </c>
      <c r="J147" s="87"/>
      <c r="K147" s="84">
        <v>42577</v>
      </c>
      <c r="L147" s="174">
        <v>42601</v>
      </c>
      <c r="M147" s="62">
        <v>42606</v>
      </c>
      <c r="N147" s="24">
        <v>8</v>
      </c>
      <c r="O147" s="62">
        <f>+M147+N147</f>
        <v>42614</v>
      </c>
      <c r="P147" s="81">
        <v>80131802</v>
      </c>
      <c r="Q147" s="38" t="s">
        <v>609</v>
      </c>
      <c r="R147" s="38" t="s">
        <v>610</v>
      </c>
      <c r="S147" s="42" t="s">
        <v>433</v>
      </c>
      <c r="T147" s="50" t="s">
        <v>611</v>
      </c>
      <c r="U147" s="42" t="s">
        <v>612</v>
      </c>
      <c r="V147" s="149"/>
      <c r="W147" s="42"/>
      <c r="X147" s="198"/>
      <c r="AA147" s="215"/>
    </row>
    <row r="148" spans="1:27" s="59" customFormat="1" ht="75" customHeight="1" x14ac:dyDescent="0.2">
      <c r="A148" s="24">
        <v>135</v>
      </c>
      <c r="B148" s="204" t="s">
        <v>613</v>
      </c>
      <c r="C148" s="80">
        <v>33</v>
      </c>
      <c r="D148" s="31" t="s">
        <v>90</v>
      </c>
      <c r="E148" s="176" t="s">
        <v>40</v>
      </c>
      <c r="F148" s="81" t="s">
        <v>41</v>
      </c>
      <c r="G148" s="50"/>
      <c r="H148" s="50"/>
      <c r="I148" s="87">
        <v>30000000</v>
      </c>
      <c r="J148" s="87"/>
      <c r="K148" s="84">
        <v>42597</v>
      </c>
      <c r="L148" s="53">
        <v>42628</v>
      </c>
      <c r="M148" s="62">
        <v>42633</v>
      </c>
      <c r="N148" s="24">
        <v>120</v>
      </c>
      <c r="O148" s="62">
        <f>+M148+N148</f>
        <v>42753</v>
      </c>
      <c r="P148" s="81"/>
      <c r="Q148" s="50" t="s">
        <v>614</v>
      </c>
      <c r="R148" s="38" t="s">
        <v>615</v>
      </c>
      <c r="S148" s="42"/>
      <c r="T148" s="50" t="s">
        <v>616</v>
      </c>
      <c r="U148" s="42"/>
      <c r="V148" s="52"/>
      <c r="W148" s="42"/>
      <c r="X148" s="52"/>
      <c r="AA148" s="98"/>
    </row>
    <row r="149" spans="1:27" s="59" customFormat="1" ht="86.25" customHeight="1" x14ac:dyDescent="0.2">
      <c r="A149" s="24">
        <v>136</v>
      </c>
      <c r="B149" s="204" t="s">
        <v>599</v>
      </c>
      <c r="C149" s="80">
        <v>33</v>
      </c>
      <c r="D149" s="31" t="s">
        <v>90</v>
      </c>
      <c r="E149" s="37" t="s">
        <v>40</v>
      </c>
      <c r="F149" s="31" t="s">
        <v>41</v>
      </c>
      <c r="G149" s="50" t="s">
        <v>123</v>
      </c>
      <c r="H149" s="50" t="s">
        <v>69</v>
      </c>
      <c r="I149" s="87">
        <f>312000000-(245000000)</f>
        <v>67000000</v>
      </c>
      <c r="J149" s="87"/>
      <c r="K149" s="84">
        <v>42577</v>
      </c>
      <c r="L149" s="53">
        <v>42608</v>
      </c>
      <c r="M149" s="62">
        <v>42614</v>
      </c>
      <c r="N149" s="24">
        <v>120</v>
      </c>
      <c r="O149" s="62" t="s">
        <v>617</v>
      </c>
      <c r="P149" s="81" t="s">
        <v>588</v>
      </c>
      <c r="Q149" s="50" t="s">
        <v>618</v>
      </c>
      <c r="R149" s="38" t="s">
        <v>619</v>
      </c>
      <c r="S149" s="42" t="s">
        <v>602</v>
      </c>
      <c r="T149" s="50" t="s">
        <v>620</v>
      </c>
      <c r="U149" s="42"/>
      <c r="V149" s="52"/>
      <c r="W149" s="42"/>
      <c r="X149" s="52"/>
      <c r="AA149" s="98"/>
    </row>
    <row r="150" spans="1:27" s="59" customFormat="1" ht="114" customHeight="1" x14ac:dyDescent="0.2">
      <c r="A150" s="24">
        <v>137</v>
      </c>
      <c r="B150" s="204" t="s">
        <v>599</v>
      </c>
      <c r="C150" s="80">
        <v>33</v>
      </c>
      <c r="D150" s="31" t="s">
        <v>90</v>
      </c>
      <c r="E150" s="37" t="s">
        <v>40</v>
      </c>
      <c r="F150" s="31" t="s">
        <v>41</v>
      </c>
      <c r="G150" s="50" t="s">
        <v>123</v>
      </c>
      <c r="H150" s="50" t="s">
        <v>69</v>
      </c>
      <c r="I150" s="87">
        <v>20000000</v>
      </c>
      <c r="J150" s="87"/>
      <c r="K150" s="84">
        <v>42577</v>
      </c>
      <c r="L150" s="53">
        <v>42608</v>
      </c>
      <c r="M150" s="62">
        <v>42614</v>
      </c>
      <c r="N150" s="24">
        <v>120</v>
      </c>
      <c r="O150" s="62" t="s">
        <v>617</v>
      </c>
      <c r="P150" s="81" t="s">
        <v>588</v>
      </c>
      <c r="Q150" s="50" t="s">
        <v>621</v>
      </c>
      <c r="R150" s="38" t="s">
        <v>619</v>
      </c>
      <c r="S150" s="42" t="s">
        <v>602</v>
      </c>
      <c r="T150" s="50" t="s">
        <v>622</v>
      </c>
      <c r="U150" s="42"/>
      <c r="V150" s="52"/>
      <c r="W150" s="42"/>
      <c r="X150" s="52"/>
      <c r="AA150" s="98"/>
    </row>
    <row r="151" spans="1:27" s="59" customFormat="1" ht="112.5" customHeight="1" x14ac:dyDescent="0.2">
      <c r="A151" s="24">
        <v>138</v>
      </c>
      <c r="B151" s="204" t="s">
        <v>599</v>
      </c>
      <c r="C151" s="80">
        <v>33</v>
      </c>
      <c r="D151" s="31" t="s">
        <v>90</v>
      </c>
      <c r="E151" s="37" t="s">
        <v>40</v>
      </c>
      <c r="F151" s="31" t="s">
        <v>41</v>
      </c>
      <c r="G151" s="50" t="s">
        <v>123</v>
      </c>
      <c r="H151" s="50" t="s">
        <v>69</v>
      </c>
      <c r="I151" s="87">
        <v>20000000</v>
      </c>
      <c r="J151" s="87"/>
      <c r="K151" s="84">
        <v>42577</v>
      </c>
      <c r="L151" s="53">
        <v>42608</v>
      </c>
      <c r="M151" s="62">
        <v>42614</v>
      </c>
      <c r="N151" s="24">
        <v>120</v>
      </c>
      <c r="O151" s="62" t="s">
        <v>617</v>
      </c>
      <c r="P151" s="81" t="s">
        <v>588</v>
      </c>
      <c r="Q151" s="50" t="s">
        <v>621</v>
      </c>
      <c r="R151" s="38" t="s">
        <v>619</v>
      </c>
      <c r="S151" s="42" t="s">
        <v>602</v>
      </c>
      <c r="T151" s="50" t="s">
        <v>622</v>
      </c>
      <c r="U151" s="42"/>
      <c r="V151" s="52"/>
      <c r="W151" s="42"/>
      <c r="X151" s="52"/>
      <c r="AA151" s="98"/>
    </row>
    <row r="152" spans="1:27" s="59" customFormat="1" ht="190.5" customHeight="1" x14ac:dyDescent="0.2">
      <c r="A152" s="24">
        <v>139</v>
      </c>
      <c r="B152" s="204" t="s">
        <v>599</v>
      </c>
      <c r="C152" s="80">
        <v>33</v>
      </c>
      <c r="D152" s="31" t="s">
        <v>90</v>
      </c>
      <c r="E152" s="37" t="s">
        <v>40</v>
      </c>
      <c r="F152" s="31" t="s">
        <v>41</v>
      </c>
      <c r="G152" s="50" t="s">
        <v>123</v>
      </c>
      <c r="H152" s="50" t="s">
        <v>69</v>
      </c>
      <c r="I152" s="87">
        <v>35000000</v>
      </c>
      <c r="J152" s="87"/>
      <c r="K152" s="84">
        <v>42577</v>
      </c>
      <c r="L152" s="53">
        <v>42608</v>
      </c>
      <c r="M152" s="62">
        <v>42614</v>
      </c>
      <c r="N152" s="24">
        <v>120</v>
      </c>
      <c r="O152" s="62" t="s">
        <v>617</v>
      </c>
      <c r="P152" s="81" t="s">
        <v>588</v>
      </c>
      <c r="Q152" s="50" t="s">
        <v>621</v>
      </c>
      <c r="R152" s="38" t="s">
        <v>619</v>
      </c>
      <c r="S152" s="42" t="s">
        <v>602</v>
      </c>
      <c r="T152" s="50" t="s">
        <v>622</v>
      </c>
      <c r="U152" s="42"/>
      <c r="V152" s="52"/>
      <c r="W152" s="42"/>
      <c r="X152" s="52"/>
      <c r="AA152" s="98"/>
    </row>
    <row r="153" spans="1:27" s="59" customFormat="1" ht="106.5" customHeight="1" x14ac:dyDescent="0.2">
      <c r="A153" s="24">
        <v>140</v>
      </c>
      <c r="B153" s="204" t="s">
        <v>599</v>
      </c>
      <c r="C153" s="80">
        <v>33</v>
      </c>
      <c r="D153" s="31" t="s">
        <v>90</v>
      </c>
      <c r="E153" s="37" t="s">
        <v>40</v>
      </c>
      <c r="F153" s="31" t="s">
        <v>41</v>
      </c>
      <c r="G153" s="50" t="s">
        <v>123</v>
      </c>
      <c r="H153" s="50" t="s">
        <v>69</v>
      </c>
      <c r="I153" s="87">
        <v>35000000</v>
      </c>
      <c r="J153" s="87"/>
      <c r="K153" s="84">
        <v>42577</v>
      </c>
      <c r="L153" s="53">
        <v>42608</v>
      </c>
      <c r="M153" s="62">
        <v>42614</v>
      </c>
      <c r="N153" s="24">
        <v>120</v>
      </c>
      <c r="O153" s="62" t="s">
        <v>617</v>
      </c>
      <c r="P153" s="81" t="s">
        <v>588</v>
      </c>
      <c r="Q153" s="50" t="s">
        <v>621</v>
      </c>
      <c r="R153" s="38" t="s">
        <v>619</v>
      </c>
      <c r="S153" s="42" t="s">
        <v>602</v>
      </c>
      <c r="T153" s="50" t="s">
        <v>622</v>
      </c>
      <c r="U153" s="42"/>
      <c r="V153" s="52"/>
      <c r="W153" s="42"/>
      <c r="X153" s="52"/>
      <c r="AA153" s="98"/>
    </row>
    <row r="154" spans="1:27" s="59" customFormat="1" ht="119.25" customHeight="1" x14ac:dyDescent="0.2">
      <c r="A154" s="24">
        <v>141</v>
      </c>
      <c r="B154" s="204" t="s">
        <v>599</v>
      </c>
      <c r="C154" s="80">
        <v>33</v>
      </c>
      <c r="D154" s="31" t="s">
        <v>90</v>
      </c>
      <c r="E154" s="37" t="s">
        <v>40</v>
      </c>
      <c r="F154" s="31" t="s">
        <v>41</v>
      </c>
      <c r="G154" s="50" t="s">
        <v>123</v>
      </c>
      <c r="H154" s="50" t="s">
        <v>69</v>
      </c>
      <c r="I154" s="87">
        <v>45000000</v>
      </c>
      <c r="J154" s="87"/>
      <c r="K154" s="84">
        <v>42577</v>
      </c>
      <c r="L154" s="53">
        <v>42608</v>
      </c>
      <c r="M154" s="62">
        <v>42614</v>
      </c>
      <c r="N154" s="24">
        <v>120</v>
      </c>
      <c r="O154" s="62" t="s">
        <v>617</v>
      </c>
      <c r="P154" s="81" t="s">
        <v>588</v>
      </c>
      <c r="Q154" s="50" t="s">
        <v>621</v>
      </c>
      <c r="R154" s="38" t="s">
        <v>619</v>
      </c>
      <c r="S154" s="42" t="s">
        <v>602</v>
      </c>
      <c r="T154" s="50" t="s">
        <v>622</v>
      </c>
      <c r="U154" s="42"/>
      <c r="V154" s="52"/>
      <c r="W154" s="42"/>
      <c r="X154" s="52"/>
      <c r="AA154" s="98"/>
    </row>
    <row r="155" spans="1:27" s="59" customFormat="1" ht="111" customHeight="1" x14ac:dyDescent="0.2">
      <c r="A155" s="24">
        <v>142</v>
      </c>
      <c r="B155" s="204" t="s">
        <v>599</v>
      </c>
      <c r="C155" s="80">
        <v>33</v>
      </c>
      <c r="D155" s="31" t="s">
        <v>90</v>
      </c>
      <c r="E155" s="37" t="s">
        <v>40</v>
      </c>
      <c r="F155" s="31" t="s">
        <v>41</v>
      </c>
      <c r="G155" s="50" t="s">
        <v>123</v>
      </c>
      <c r="H155" s="50" t="s">
        <v>69</v>
      </c>
      <c r="I155" s="87">
        <v>45000000</v>
      </c>
      <c r="J155" s="87"/>
      <c r="K155" s="84">
        <v>42577</v>
      </c>
      <c r="L155" s="53">
        <v>42608</v>
      </c>
      <c r="M155" s="62">
        <v>42614</v>
      </c>
      <c r="N155" s="24">
        <v>120</v>
      </c>
      <c r="O155" s="62" t="s">
        <v>617</v>
      </c>
      <c r="P155" s="81" t="s">
        <v>588</v>
      </c>
      <c r="Q155" s="50" t="s">
        <v>621</v>
      </c>
      <c r="R155" s="38" t="s">
        <v>619</v>
      </c>
      <c r="S155" s="42" t="s">
        <v>602</v>
      </c>
      <c r="T155" s="50" t="s">
        <v>622</v>
      </c>
      <c r="U155" s="42"/>
      <c r="V155" s="52"/>
      <c r="W155" s="42"/>
      <c r="X155" s="52"/>
      <c r="AA155" s="98"/>
    </row>
    <row r="156" spans="1:27" s="59" customFormat="1" ht="103.5" customHeight="1" x14ac:dyDescent="0.2">
      <c r="A156" s="24">
        <v>143</v>
      </c>
      <c r="B156" s="204" t="s">
        <v>599</v>
      </c>
      <c r="C156" s="80">
        <v>33</v>
      </c>
      <c r="D156" s="31" t="s">
        <v>90</v>
      </c>
      <c r="E156" s="37" t="s">
        <v>40</v>
      </c>
      <c r="F156" s="31" t="s">
        <v>41</v>
      </c>
      <c r="G156" s="50" t="s">
        <v>123</v>
      </c>
      <c r="H156" s="50" t="s">
        <v>69</v>
      </c>
      <c r="I156" s="87">
        <v>45000000</v>
      </c>
      <c r="J156" s="87"/>
      <c r="K156" s="84">
        <v>42577</v>
      </c>
      <c r="L156" s="53">
        <v>42608</v>
      </c>
      <c r="M156" s="62">
        <v>42614</v>
      </c>
      <c r="N156" s="24">
        <v>120</v>
      </c>
      <c r="O156" s="62" t="s">
        <v>617</v>
      </c>
      <c r="P156" s="81" t="s">
        <v>588</v>
      </c>
      <c r="Q156" s="50" t="s">
        <v>621</v>
      </c>
      <c r="R156" s="38" t="s">
        <v>619</v>
      </c>
      <c r="S156" s="42" t="s">
        <v>602</v>
      </c>
      <c r="T156" s="50" t="s">
        <v>622</v>
      </c>
      <c r="U156" s="42"/>
      <c r="V156" s="52"/>
      <c r="W156" s="42"/>
      <c r="X156" s="52"/>
      <c r="AA156" s="98"/>
    </row>
    <row r="157" spans="1:27" s="59" customFormat="1" ht="103.5" customHeight="1" x14ac:dyDescent="0.2">
      <c r="A157" s="24">
        <v>144</v>
      </c>
      <c r="B157" s="180" t="s">
        <v>422</v>
      </c>
      <c r="C157" s="89" t="s">
        <v>246</v>
      </c>
      <c r="D157" s="27" t="s">
        <v>247</v>
      </c>
      <c r="E157" s="49">
        <v>311020301</v>
      </c>
      <c r="F157" s="29" t="s">
        <v>248</v>
      </c>
      <c r="G157" s="50" t="s">
        <v>123</v>
      </c>
      <c r="H157" s="31" t="s">
        <v>207</v>
      </c>
      <c r="I157" s="87">
        <v>40000000</v>
      </c>
      <c r="J157" s="87"/>
      <c r="K157" s="84">
        <v>42579</v>
      </c>
      <c r="L157" s="53">
        <v>42583</v>
      </c>
      <c r="M157" s="62">
        <v>42587</v>
      </c>
      <c r="N157" s="24">
        <v>150</v>
      </c>
      <c r="O157" s="62">
        <f>+M157+N157</f>
        <v>42737</v>
      </c>
      <c r="P157" s="81" t="s">
        <v>623</v>
      </c>
      <c r="Q157" s="50" t="s">
        <v>424</v>
      </c>
      <c r="R157" s="38" t="s">
        <v>624</v>
      </c>
      <c r="S157" s="42" t="s">
        <v>625</v>
      </c>
      <c r="T157" s="50" t="s">
        <v>626</v>
      </c>
      <c r="U157" s="42" t="s">
        <v>50</v>
      </c>
      <c r="V157" s="52"/>
      <c r="W157" s="42"/>
      <c r="X157" s="52"/>
      <c r="AA157" s="98"/>
    </row>
    <row r="158" spans="1:27" s="59" customFormat="1" ht="103.5" customHeight="1" x14ac:dyDescent="0.2">
      <c r="A158" s="24">
        <v>145</v>
      </c>
      <c r="B158" s="204" t="s">
        <v>627</v>
      </c>
      <c r="C158" s="89" t="s">
        <v>246</v>
      </c>
      <c r="D158" s="27" t="s">
        <v>247</v>
      </c>
      <c r="E158" s="49">
        <v>311020301</v>
      </c>
      <c r="F158" s="29" t="s">
        <v>248</v>
      </c>
      <c r="G158" s="50" t="s">
        <v>123</v>
      </c>
      <c r="H158" s="31" t="s">
        <v>207</v>
      </c>
      <c r="I158" s="87">
        <v>40000000</v>
      </c>
      <c r="J158" s="87"/>
      <c r="K158" s="84">
        <v>42213</v>
      </c>
      <c r="L158" s="53">
        <v>42610</v>
      </c>
      <c r="M158" s="62">
        <v>42618</v>
      </c>
      <c r="N158" s="24">
        <v>150</v>
      </c>
      <c r="O158" s="62">
        <v>42770</v>
      </c>
      <c r="P158" s="81" t="s">
        <v>628</v>
      </c>
      <c r="Q158" s="50" t="s">
        <v>629</v>
      </c>
      <c r="R158" s="38" t="s">
        <v>630</v>
      </c>
      <c r="S158" s="42" t="s">
        <v>585</v>
      </c>
      <c r="T158" s="50" t="s">
        <v>631</v>
      </c>
      <c r="U158" s="42" t="s">
        <v>50</v>
      </c>
      <c r="V158" s="52"/>
      <c r="W158" s="42"/>
      <c r="X158" s="52"/>
      <c r="AA158" s="98"/>
    </row>
    <row r="159" spans="1:27" s="59" customFormat="1" ht="80.25" customHeight="1" x14ac:dyDescent="0.2">
      <c r="A159" s="24">
        <v>146</v>
      </c>
      <c r="B159" s="56" t="s">
        <v>333</v>
      </c>
      <c r="C159" s="89" t="s">
        <v>246</v>
      </c>
      <c r="D159" s="27" t="s">
        <v>247</v>
      </c>
      <c r="E159" s="49">
        <v>311020301</v>
      </c>
      <c r="F159" s="29" t="s">
        <v>248</v>
      </c>
      <c r="G159" s="50" t="s">
        <v>123</v>
      </c>
      <c r="H159" s="31" t="s">
        <v>207</v>
      </c>
      <c r="I159" s="87">
        <v>37000000</v>
      </c>
      <c r="J159" s="87"/>
      <c r="K159" s="216">
        <v>42579</v>
      </c>
      <c r="L159" s="216">
        <v>42624</v>
      </c>
      <c r="M159" s="217">
        <v>42629</v>
      </c>
      <c r="N159" s="218">
        <v>120</v>
      </c>
      <c r="O159" s="217">
        <v>42750</v>
      </c>
      <c r="P159" s="37" t="s">
        <v>632</v>
      </c>
      <c r="Q159" s="50" t="s">
        <v>633</v>
      </c>
      <c r="R159" s="38" t="s">
        <v>634</v>
      </c>
      <c r="S159" s="42" t="s">
        <v>635</v>
      </c>
      <c r="T159" s="50" t="s">
        <v>636</v>
      </c>
      <c r="U159" s="42"/>
      <c r="V159" s="52"/>
      <c r="W159" s="42"/>
      <c r="X159" s="52"/>
      <c r="AA159" s="98"/>
    </row>
    <row r="160" spans="1:27" s="59" customFormat="1" ht="80.25" customHeight="1" x14ac:dyDescent="0.2">
      <c r="A160" s="24">
        <v>147</v>
      </c>
      <c r="B160" s="204" t="s">
        <v>637</v>
      </c>
      <c r="C160" s="89" t="s">
        <v>246</v>
      </c>
      <c r="D160" s="27" t="s">
        <v>247</v>
      </c>
      <c r="E160" s="49">
        <v>311020301</v>
      </c>
      <c r="F160" s="29" t="s">
        <v>248</v>
      </c>
      <c r="G160" s="50" t="s">
        <v>123</v>
      </c>
      <c r="H160" s="31" t="s">
        <v>207</v>
      </c>
      <c r="I160" s="87">
        <v>39058490</v>
      </c>
      <c r="J160" s="87"/>
      <c r="K160" s="84">
        <v>42580</v>
      </c>
      <c r="L160" s="53">
        <v>42610</v>
      </c>
      <c r="M160" s="62">
        <v>42618</v>
      </c>
      <c r="N160" s="24">
        <v>150</v>
      </c>
      <c r="O160" s="62">
        <v>42770</v>
      </c>
      <c r="P160" s="37">
        <v>93151603</v>
      </c>
      <c r="Q160" s="50" t="s">
        <v>638</v>
      </c>
      <c r="R160" s="38" t="s">
        <v>639</v>
      </c>
      <c r="S160" s="42" t="s">
        <v>640</v>
      </c>
      <c r="T160" s="50" t="s">
        <v>641</v>
      </c>
      <c r="U160" s="42" t="s">
        <v>50</v>
      </c>
      <c r="V160" s="52"/>
      <c r="W160" s="42"/>
      <c r="X160" s="52"/>
      <c r="AA160" s="98"/>
    </row>
    <row r="161" spans="1:27" s="59" customFormat="1" ht="80.25" customHeight="1" x14ac:dyDescent="0.2">
      <c r="A161" s="24">
        <v>148</v>
      </c>
      <c r="B161" s="204" t="s">
        <v>642</v>
      </c>
      <c r="C161" s="89" t="s">
        <v>246</v>
      </c>
      <c r="D161" s="27" t="s">
        <v>247</v>
      </c>
      <c r="E161" s="49">
        <v>311020301</v>
      </c>
      <c r="F161" s="29" t="s">
        <v>248</v>
      </c>
      <c r="G161" s="50" t="s">
        <v>123</v>
      </c>
      <c r="H161" s="31" t="s">
        <v>207</v>
      </c>
      <c r="I161" s="87">
        <v>35000000</v>
      </c>
      <c r="J161" s="87"/>
      <c r="K161" s="53">
        <v>42580</v>
      </c>
      <c r="L161" s="53">
        <v>42611</v>
      </c>
      <c r="M161" s="62">
        <v>42618</v>
      </c>
      <c r="N161" s="24">
        <v>150</v>
      </c>
      <c r="O161" s="62">
        <v>42768</v>
      </c>
      <c r="P161" s="37" t="s">
        <v>643</v>
      </c>
      <c r="Q161" s="50" t="s">
        <v>644</v>
      </c>
      <c r="R161" s="38" t="s">
        <v>645</v>
      </c>
      <c r="S161" s="50" t="s">
        <v>646</v>
      </c>
      <c r="T161" s="50" t="s">
        <v>647</v>
      </c>
      <c r="U161" s="42"/>
      <c r="V161" s="52"/>
      <c r="W161" s="42"/>
      <c r="X161" s="52"/>
      <c r="AA161" s="98"/>
    </row>
    <row r="162" spans="1:27" s="59" customFormat="1" ht="90" customHeight="1" x14ac:dyDescent="0.2">
      <c r="A162" s="24">
        <v>149</v>
      </c>
      <c r="B162" s="31" t="s">
        <v>256</v>
      </c>
      <c r="C162" s="80">
        <v>33</v>
      </c>
      <c r="D162" s="31" t="s">
        <v>90</v>
      </c>
      <c r="E162" s="49" t="s">
        <v>267</v>
      </c>
      <c r="F162" s="50" t="s">
        <v>268</v>
      </c>
      <c r="G162" s="50" t="s">
        <v>123</v>
      </c>
      <c r="H162" s="31" t="s">
        <v>207</v>
      </c>
      <c r="I162" s="87">
        <v>36000000</v>
      </c>
      <c r="J162" s="87"/>
      <c r="K162" s="84">
        <v>42580</v>
      </c>
      <c r="L162" s="53">
        <v>42585</v>
      </c>
      <c r="M162" s="62">
        <v>42590</v>
      </c>
      <c r="N162" s="24">
        <v>120</v>
      </c>
      <c r="O162" s="62">
        <f>+M162+N162</f>
        <v>42710</v>
      </c>
      <c r="P162" s="37">
        <v>81111811</v>
      </c>
      <c r="Q162" s="50" t="s">
        <v>648</v>
      </c>
      <c r="R162" s="38" t="s">
        <v>649</v>
      </c>
      <c r="S162" s="50" t="s">
        <v>292</v>
      </c>
      <c r="T162" s="50" t="s">
        <v>650</v>
      </c>
      <c r="U162" s="42"/>
      <c r="V162" s="52"/>
      <c r="W162" s="42"/>
      <c r="X162" s="52"/>
      <c r="AA162" s="98"/>
    </row>
    <row r="163" spans="1:27" s="59" customFormat="1" ht="45.75" customHeight="1" x14ac:dyDescent="0.2">
      <c r="A163" s="24"/>
      <c r="B163" s="204"/>
      <c r="C163" s="89"/>
      <c r="D163" s="27"/>
      <c r="E163" s="176"/>
      <c r="F163" s="178"/>
      <c r="G163" s="50"/>
      <c r="H163" s="219" t="s">
        <v>651</v>
      </c>
      <c r="I163" s="220">
        <f>SUM(I7:I162)</f>
        <v>12489526269</v>
      </c>
      <c r="J163" s="220">
        <f>SUM(J7:J162)</f>
        <v>3120539969</v>
      </c>
      <c r="K163" s="84"/>
      <c r="L163" s="53"/>
      <c r="M163" s="62"/>
      <c r="N163" s="24"/>
      <c r="O163" s="62"/>
      <c r="P163" s="50"/>
      <c r="Q163" s="38"/>
      <c r="R163" s="58"/>
      <c r="S163" s="42"/>
      <c r="T163" s="50"/>
      <c r="U163" s="42"/>
      <c r="V163" s="52"/>
      <c r="W163" s="42"/>
      <c r="X163" s="52"/>
    </row>
  </sheetData>
  <mergeCells count="2">
    <mergeCell ref="C1:R4"/>
    <mergeCell ref="C5:R5"/>
  </mergeCells>
  <dataValidations count="1">
    <dataValidation type="date" allowBlank="1" showInputMessage="1" showErrorMessage="1" sqref="M129:M131 M124:M125 M122 M65:M66 M83:M84 M159">
      <formula1>1</formula1>
      <formula2>402133</formula2>
    </dataValidation>
  </dataValidations>
  <printOptions horizontalCentered="1" verticalCentered="1"/>
  <pageMargins left="0.70866141732283472" right="0" top="0.19685039370078741" bottom="0.19685039370078741" header="0" footer="0"/>
  <pageSetup paperSize="5" scale="40" fitToWidth="0" fitToHeight="2" orientation="landscape" horizontalDpi="4294967295" verticalDpi="4294967295" r:id="rId1"/>
  <headerFooter alignWithMargins="0">
    <oddHeader>&amp;C&amp;P&amp;N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ADQUISICIONES 2016</vt:lpstr>
      <vt:lpstr>'PLAN DE ADQUISICIONES 2016'!Área_de_impresión</vt:lpstr>
      <vt:lpstr>'PLAN DE ADQUISICIONES 2016'!Títulos_a_imprimir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Carmenza Garzon Villegas</dc:creator>
  <cp:lastModifiedBy>ANDRES MAURICIO RAMIREZ RAMOS</cp:lastModifiedBy>
  <cp:lastPrinted>2016-08-18T15:41:57Z</cp:lastPrinted>
  <dcterms:created xsi:type="dcterms:W3CDTF">2016-08-16T20:04:06Z</dcterms:created>
  <dcterms:modified xsi:type="dcterms:W3CDTF">2016-09-19T13:08:58Z</dcterms:modified>
</cp:coreProperties>
</file>